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05" yWindow="135" windowWidth="8745" windowHeight="5175" activeTab="0"/>
  </bookViews>
  <sheets>
    <sheet name="Information" sheetId="1" r:id="rId1"/>
    <sheet name="Entry mask" sheetId="2" r:id="rId2"/>
    <sheet name="Evaluation" sheetId="3" r:id="rId3"/>
  </sheets>
  <definedNames>
    <definedName name="_xlnm.Print_Area" localSheetId="1">'Entry mask'!$A$1:$H$137</definedName>
    <definedName name="_xlnm.Print_Area" localSheetId="2">'Evaluation'!$A$1:$H$154</definedName>
    <definedName name="_xlnm.Print_Area" localSheetId="0">'Information'!$A$2:$S$60</definedName>
  </definedNames>
  <calcPr fullCalcOnLoad="1"/>
</workbook>
</file>

<file path=xl/sharedStrings.xml><?xml version="1.0" encoding="utf-8"?>
<sst xmlns="http://schemas.openxmlformats.org/spreadsheetml/2006/main" count="228" uniqueCount="107">
  <si>
    <t>°C</t>
  </si>
  <si>
    <r>
      <t>O</t>
    </r>
    <r>
      <rPr>
        <vertAlign val="subscript"/>
        <sz val="10"/>
        <rFont val="Arial"/>
        <family val="2"/>
      </rPr>
      <t>2</t>
    </r>
  </si>
  <si>
    <t>Winter</t>
  </si>
  <si>
    <t>EUR/h</t>
  </si>
  <si>
    <t xml:space="preserve">    T =</t>
  </si>
  <si>
    <t>-&gt;       +</t>
  </si>
  <si>
    <t xml:space="preserve">  (qA = 0,4 bis 0,6%)</t>
  </si>
  <si>
    <t>(980..1.040 mbar,    max. = 60 mbar)</t>
  </si>
  <si>
    <t>Summer</t>
  </si>
  <si>
    <t>Plant:</t>
  </si>
  <si>
    <t>Low Load</t>
  </si>
  <si>
    <t>Full Load</t>
  </si>
  <si>
    <t>Middle Load</t>
  </si>
  <si>
    <t>These fields change</t>
  </si>
  <si>
    <t>only when CO-</t>
  </si>
  <si>
    <t>Control is active !</t>
  </si>
  <si>
    <t>- no entry for</t>
  </si>
  <si>
    <t xml:space="preserve">  typical values are </t>
  </si>
  <si>
    <t xml:space="preserve">  possible !</t>
  </si>
  <si>
    <t>- Middle load value</t>
  </si>
  <si>
    <t xml:space="preserve">  is linear calculated</t>
  </si>
  <si>
    <t>without CO-Control</t>
  </si>
  <si>
    <t>with CO-Control</t>
  </si>
  <si>
    <t>Burner adjustments (4.)</t>
  </si>
  <si>
    <t>Sum</t>
  </si>
  <si>
    <t xml:space="preserve"> hours/year</t>
  </si>
  <si>
    <t>Additional savings with CO-Control (EUR/h)</t>
  </si>
  <si>
    <t xml:space="preserve"> </t>
  </si>
  <si>
    <t>Current Month</t>
  </si>
  <si>
    <t>Prior Month</t>
  </si>
  <si>
    <t>Aug To Date</t>
  </si>
  <si>
    <t>February</t>
  </si>
  <si>
    <t>March</t>
  </si>
  <si>
    <t>April</t>
  </si>
  <si>
    <t>September</t>
  </si>
  <si>
    <t>October</t>
  </si>
  <si>
    <t>November</t>
  </si>
  <si>
    <t>December</t>
  </si>
  <si>
    <t>(acc. norm admissible:qA = max.1,5%</t>
  </si>
  <si>
    <t>EUR</t>
  </si>
  <si>
    <t xml:space="preserve">  </t>
  </si>
  <si>
    <t xml:space="preserve">   </t>
  </si>
  <si>
    <t>Savings/h with O2-Control (EUR/h)</t>
  </si>
  <si>
    <t>Supposed average value =&gt; 50% of according extreme value:</t>
  </si>
  <si>
    <t>LAMTEC yanma verimliliği teknolojisini kullanarak, ısı teshin mekezlerinde kullanılan yakıt girdilerini, maliyetlerini ciddi oranda düşürebilirsiniz. </t>
  </si>
  <si>
    <t>“Reset ” butonu form üzerindeki değerleri orijinal konumuna geri getirir. Formu doldurmaya yeniden başlayabilirsiniz.</t>
  </si>
  <si>
    <t>Bu program, sizlere  “LAMTEC sistemi” kullanıldığında tesisinizde sağlanacak olan yakıt  tasarruf miktarını öğrenmenize yarayacak bir hesap yöntemidir.</t>
  </si>
  <si>
    <t>Sizlere sunduğumuz “Yakıt Tasarrufu Hesaplama Programı” nda uygulamanıza yönelik değerleri girerek, tesisinizdeki olası tasarruf miktarını hem</t>
  </si>
  <si>
    <t>parasal değer olarak hem de CO2 Karbondioksit akümülasyon miktarını öğrenebilirsiniz</t>
  </si>
  <si>
    <t>Tesisinize ait gerekli tüm değerler girildikten sonra “hesaplama” butonuna basınız. Açılan yeni sayfada hesaplanan sonuçlar görüntülenecektir.</t>
  </si>
  <si>
    <t>Sayfanın altında iki adet buton bulunmaktadır, “Veri  değiştir” ve “ E-posta gönder”</t>
  </si>
  <si>
    <t>“E-Posta gönder” butonu, hesaplamayı formun başındaki adres bölümüne yazacağınız e-posta adresine gönderir. Ayrıca “temasa kur” kontrol kutusu</t>
  </si>
  <si>
    <t xml:space="preserve"> aktif hale getirilirse hesaplama formunun bir kopyası da LAMTEC merkezine otomatik olarak gönderilecektir. Bu, verilerinizin incelenmesini ve </t>
  </si>
  <si>
    <t>danışman grubumuzun sisteminizle ilgili gerekli bilgilere sahip olarak sizlere yardımcı olmasını sağlayacaktır</t>
  </si>
  <si>
    <t xml:space="preserve">“Veri değiştir” butonuna  basıldığında ilk sayfaya dönülerek yeni değerlerin girilmesi sağlanır, sistemle ilgili ilave veriler hesaplamaya dahil edilebilir; </t>
  </si>
  <si>
    <t>yeni girişlerin hesaplama sonucuna etkisinin anında görülmesi sağlanır (örn: gaz ücretlerinin artma olasılığı dikkate alındığında)</t>
  </si>
  <si>
    <t xml:space="preserve"> Firma Adi:</t>
  </si>
  <si>
    <t>Uzmanlık/Sektör:</t>
  </si>
  <si>
    <t>Email:</t>
  </si>
  <si>
    <t>Yakıcı Tipi:</t>
  </si>
  <si>
    <t>Telefon:</t>
  </si>
  <si>
    <t>Tesis Adı:</t>
  </si>
  <si>
    <t>Yetkilinin Adı:</t>
  </si>
  <si>
    <t>Proje Adı:</t>
  </si>
  <si>
    <t>Diğer:</t>
  </si>
  <si>
    <t>Yakıt tipi :</t>
  </si>
  <si>
    <t>Gaz</t>
  </si>
  <si>
    <t xml:space="preserve">   Mazot</t>
  </si>
  <si>
    <t>Düşük yükte</t>
  </si>
  <si>
    <t xml:space="preserve">Orta yükte    </t>
  </si>
  <si>
    <t xml:space="preserve">Tam yükte    </t>
  </si>
  <si>
    <t xml:space="preserve">CO kontrol yalnız gaz/mazot yakıtta çalışır. Yakıt ağır yakıt ise veri girişi </t>
  </si>
  <si>
    <t>O2 Trim kontrol değerleri için hesaplamayı sağlarsınız</t>
  </si>
  <si>
    <r>
      <t>equivalent to approx. 3% O</t>
    </r>
    <r>
      <rPr>
        <vertAlign val="subscript"/>
        <sz val="10"/>
        <color indexed="22"/>
        <rFont val="Arial"/>
        <family val="0"/>
      </rPr>
      <t>2</t>
    </r>
    <r>
      <rPr>
        <sz val="10"/>
        <color indexed="22"/>
        <rFont val="Arial"/>
        <family val="0"/>
      </rPr>
      <t>)</t>
    </r>
  </si>
  <si>
    <r>
      <t>O</t>
    </r>
    <r>
      <rPr>
        <vertAlign val="subscript"/>
        <sz val="10"/>
        <color indexed="22"/>
        <rFont val="Arial"/>
        <family val="0"/>
      </rPr>
      <t>2</t>
    </r>
  </si>
  <si>
    <r>
      <t>equivalent to approx. 1% O</t>
    </r>
    <r>
      <rPr>
        <vertAlign val="subscript"/>
        <sz val="10"/>
        <color indexed="22"/>
        <rFont val="Arial"/>
        <family val="0"/>
      </rPr>
      <t>2</t>
    </r>
    <r>
      <rPr>
        <sz val="10"/>
        <color indexed="22"/>
        <rFont val="Arial"/>
        <family val="0"/>
      </rPr>
      <t>)</t>
    </r>
  </si>
  <si>
    <r>
      <t xml:space="preserve">    O</t>
    </r>
    <r>
      <rPr>
        <vertAlign val="subscript"/>
        <sz val="10"/>
        <color indexed="22"/>
        <rFont val="Arial"/>
        <family val="0"/>
      </rPr>
      <t>2</t>
    </r>
  </si>
  <si>
    <r>
      <t xml:space="preserve">    O</t>
    </r>
    <r>
      <rPr>
        <vertAlign val="subscript"/>
        <sz val="10"/>
        <color indexed="22"/>
        <rFont val="Arial"/>
        <family val="0"/>
      </rPr>
      <t>2</t>
    </r>
    <r>
      <rPr>
        <sz val="10"/>
        <color indexed="22"/>
        <rFont val="Arial"/>
        <family val="0"/>
      </rPr>
      <t xml:space="preserve"> max. 1%</t>
    </r>
  </si>
  <si>
    <r>
      <t>(max. 1% O</t>
    </r>
    <r>
      <rPr>
        <vertAlign val="subscript"/>
        <sz val="10"/>
        <color indexed="22"/>
        <rFont val="Arial"/>
        <family val="0"/>
      </rPr>
      <t>2</t>
    </r>
    <r>
      <rPr>
        <sz val="10"/>
        <color indexed="22"/>
        <rFont val="Arial"/>
        <family val="0"/>
      </rPr>
      <t>)</t>
    </r>
  </si>
  <si>
    <r>
      <t>(max. 0,5% O</t>
    </r>
    <r>
      <rPr>
        <vertAlign val="subscript"/>
        <sz val="10"/>
        <color indexed="22"/>
        <rFont val="Arial"/>
        <family val="0"/>
      </rPr>
      <t>2</t>
    </r>
    <r>
      <rPr>
        <sz val="10"/>
        <color indexed="22"/>
        <rFont val="Arial"/>
        <family val="0"/>
      </rPr>
      <t>)</t>
    </r>
  </si>
  <si>
    <t>O2</t>
  </si>
  <si>
    <r>
      <t>-&gt;    O</t>
    </r>
    <r>
      <rPr>
        <vertAlign val="subscript"/>
        <sz val="10"/>
        <color indexed="22"/>
        <rFont val="Arial"/>
        <family val="0"/>
      </rPr>
      <t>2</t>
    </r>
    <r>
      <rPr>
        <sz val="10"/>
        <color indexed="22"/>
        <rFont val="Arial"/>
        <family val="0"/>
      </rPr>
      <t xml:space="preserve"> =</t>
    </r>
  </si>
  <si>
    <r>
      <t xml:space="preserve">    O</t>
    </r>
    <r>
      <rPr>
        <vertAlign val="subscript"/>
        <sz val="10"/>
        <color indexed="22"/>
        <rFont val="Arial"/>
        <family val="0"/>
      </rPr>
      <t>2</t>
    </r>
    <r>
      <rPr>
        <sz val="10"/>
        <color indexed="22"/>
        <rFont val="Arial"/>
        <family val="0"/>
      </rPr>
      <t xml:space="preserve"> =</t>
    </r>
  </si>
  <si>
    <r>
      <t>O</t>
    </r>
    <r>
      <rPr>
        <vertAlign val="subscript"/>
        <sz val="10"/>
        <color indexed="22"/>
        <rFont val="Arial"/>
        <family val="0"/>
      </rPr>
      <t>2</t>
    </r>
    <r>
      <rPr>
        <sz val="10"/>
        <color indexed="22"/>
        <rFont val="Arial"/>
        <family val="0"/>
      </rPr>
      <t xml:space="preserve"> max</t>
    </r>
  </si>
  <si>
    <r>
      <t>Sum of influences to the O</t>
    </r>
    <r>
      <rPr>
        <b/>
        <vertAlign val="subscript"/>
        <sz val="10"/>
        <color indexed="22"/>
        <rFont val="Arial"/>
        <family val="0"/>
      </rPr>
      <t>2</t>
    </r>
    <r>
      <rPr>
        <b/>
        <sz val="10"/>
        <color indexed="22"/>
        <rFont val="Arial"/>
        <family val="0"/>
      </rPr>
      <t>-value (1., 2. and 3.):</t>
    </r>
  </si>
  <si>
    <r>
      <t>O</t>
    </r>
    <r>
      <rPr>
        <b/>
        <vertAlign val="subscript"/>
        <sz val="10"/>
        <color indexed="22"/>
        <rFont val="Arial"/>
        <family val="0"/>
      </rPr>
      <t xml:space="preserve">2 </t>
    </r>
    <r>
      <rPr>
        <b/>
        <sz val="10"/>
        <color indexed="22"/>
        <rFont val="Arial"/>
        <family val="0"/>
      </rPr>
      <t>-&gt;        =</t>
    </r>
  </si>
  <si>
    <r>
      <t>without O</t>
    </r>
    <r>
      <rPr>
        <b/>
        <vertAlign val="subscript"/>
        <sz val="10"/>
        <color indexed="22"/>
        <rFont val="Arial"/>
        <family val="0"/>
      </rPr>
      <t>2</t>
    </r>
    <r>
      <rPr>
        <b/>
        <sz val="10"/>
        <color indexed="22"/>
        <rFont val="Arial"/>
        <family val="0"/>
      </rPr>
      <t>-Control</t>
    </r>
  </si>
  <si>
    <r>
      <t xml:space="preserve">     O</t>
    </r>
    <r>
      <rPr>
        <b/>
        <vertAlign val="subscript"/>
        <sz val="10"/>
        <color indexed="22"/>
        <rFont val="Arial"/>
        <family val="0"/>
      </rPr>
      <t>2</t>
    </r>
    <r>
      <rPr>
        <b/>
        <sz val="10"/>
        <color indexed="22"/>
        <rFont val="Arial"/>
        <family val="0"/>
      </rPr>
      <t xml:space="preserve"> =</t>
    </r>
  </si>
  <si>
    <r>
      <t>with O</t>
    </r>
    <r>
      <rPr>
        <b/>
        <vertAlign val="subscript"/>
        <sz val="10"/>
        <color indexed="22"/>
        <rFont val="Arial"/>
        <family val="0"/>
      </rPr>
      <t>2</t>
    </r>
    <r>
      <rPr>
        <b/>
        <sz val="10"/>
        <color indexed="22"/>
        <rFont val="Arial"/>
        <family val="0"/>
      </rPr>
      <t>-Control</t>
    </r>
  </si>
  <si>
    <r>
      <t xml:space="preserve">     O</t>
    </r>
    <r>
      <rPr>
        <vertAlign val="subscript"/>
        <sz val="10"/>
        <color indexed="22"/>
        <rFont val="Arial"/>
        <family val="0"/>
      </rPr>
      <t>2</t>
    </r>
    <r>
      <rPr>
        <sz val="10"/>
        <color indexed="22"/>
        <rFont val="Arial"/>
        <family val="0"/>
      </rPr>
      <t xml:space="preserve"> =</t>
    </r>
  </si>
  <si>
    <t xml:space="preserve">Toplam işletim süresi </t>
  </si>
  <si>
    <t>Yakıt Fiyatı (EUR/h) (tahmini)</t>
  </si>
  <si>
    <t>O2 Trim ile yapılan tasarruf (%)</t>
  </si>
  <si>
    <t>O2 Trim ile yapılan tasarruf (EUR/yıl)</t>
  </si>
  <si>
    <t>CO Trim ile yapılan ilave tasarruf (%)</t>
  </si>
  <si>
    <t>CO Trim ile yapılan ilave tasarruf (EUR/yil)</t>
  </si>
  <si>
    <t>O2  /CO Trim ile yapılan Toplam tasarruf (EUR/yil)</t>
  </si>
  <si>
    <t xml:space="preserve">O2 /CO Trim ile yapılan Toplam  CO2  tasarrufu (ton/yıl) </t>
  </si>
  <si>
    <r>
      <t xml:space="preserve">                                Microsoft Excel form sheets: Savings by O</t>
    </r>
    <r>
      <rPr>
        <b/>
        <sz val="10"/>
        <rFont val="Arial"/>
        <family val="2"/>
      </rPr>
      <t>2</t>
    </r>
    <r>
      <rPr>
        <b/>
        <sz val="14"/>
        <rFont val="Arial"/>
        <family val="2"/>
      </rPr>
      <t xml:space="preserve"> &amp; CO</t>
    </r>
    <r>
      <rPr>
        <b/>
        <vertAlign val="subscript"/>
        <sz val="14"/>
        <rFont val="Arial"/>
        <family val="2"/>
      </rPr>
      <t xml:space="preserve"> </t>
    </r>
    <r>
      <rPr>
        <b/>
        <sz val="14"/>
        <rFont val="Arial"/>
        <family val="2"/>
      </rPr>
      <t>Control.XLT</t>
    </r>
  </si>
  <si>
    <t xml:space="preserve">  Düşük yükte</t>
  </si>
  <si>
    <t>Orta yükte</t>
  </si>
  <si>
    <t>Toplam</t>
  </si>
  <si>
    <t>Tam yükte</t>
  </si>
  <si>
    <t>²</t>
  </si>
  <si>
    <t>ÖRNEK FB.</t>
  </si>
  <si>
    <t>GI 510</t>
  </si>
  <si>
    <t>6500 KW</t>
  </si>
</sst>
</file>

<file path=xl/styles.xml><?xml version="1.0" encoding="utf-8"?>
<styleSheet xmlns="http://schemas.openxmlformats.org/spreadsheetml/2006/main">
  <numFmts count="4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DM&quot;;\-#,##0\ &quot;DM&quot;"/>
    <numFmt numFmtId="181" formatCode="#,##0\ &quot;DM&quot;;[Red]\-#,##0\ &quot;DM&quot;"/>
    <numFmt numFmtId="182" formatCode="#,##0.00\ &quot;DM&quot;;\-#,##0.00\ &quot;DM&quot;"/>
    <numFmt numFmtId="183" formatCode="#,##0.00\ &quot;DM&quot;;[Red]\-#,##0.00\ &quot;DM&quot;"/>
    <numFmt numFmtId="184" formatCode="_-* #,##0\ &quot;DM&quot;_-;\-* #,##0\ &quot;DM&quot;_-;_-* &quot;-&quot;\ &quot;DM&quot;_-;_-@_-"/>
    <numFmt numFmtId="185" formatCode="_-* #,##0\ _D_M_-;\-* #,##0\ _D_M_-;_-* &quot;-&quot;\ _D_M_-;_-@_-"/>
    <numFmt numFmtId="186" formatCode="_-* #,##0.00\ &quot;DM&quot;_-;\-* #,##0.00\ &quot;DM&quot;_-;_-* &quot;-&quot;??\ &quot;DM&quot;_-;_-@_-"/>
    <numFmt numFmtId="187" formatCode="_-* #,##0.00\ _D_M_-;\-* #,##0.00\ _D_M_-;_-* &quot;-&quot;??\ _D_M_-;_-@_-"/>
    <numFmt numFmtId="188" formatCode="&quot;€&quot;#,##0_);\(&quot;€&quot;#,##0\)"/>
    <numFmt numFmtId="189" formatCode="&quot;€&quot;#,##0_);[Red]\(&quot;€&quot;#,##0\)"/>
    <numFmt numFmtId="190" formatCode="&quot;€&quot;#,##0.00_);\(&quot;€&quot;#,##0.00\)"/>
    <numFmt numFmtId="191" formatCode="&quot;€&quot;#,##0.00_);[Red]\(&quot;€&quot;#,##0.00\)"/>
    <numFmt numFmtId="192" formatCode="_(&quot;€&quot;* #,##0_);_(&quot;€&quot;* \(#,##0\);_(&quot;€&quot;* &quot;-&quot;_);_(@_)"/>
    <numFmt numFmtId="193" formatCode="_(&quot;€&quot;* #,##0.00_);_(&quot;€&quot;* \(#,##0.00\);_(&quot;€&quot;* &quot;-&quot;??_);_(@_)"/>
    <numFmt numFmtId="194" formatCode="0.000"/>
    <numFmt numFmtId="195" formatCode="0.0%"/>
    <numFmt numFmtId="196" formatCode="#,##0_ "/>
    <numFmt numFmtId="197" formatCode="&quot;\&quot;#,##0"/>
    <numFmt numFmtId="198" formatCode="[$-409]dddd\,\ mmmm\ dd\,\ yyyy"/>
    <numFmt numFmtId="199" formatCode="#,##0.00_ ;[Red]\-#,##0.00\ 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</numFmts>
  <fonts count="59">
    <font>
      <sz val="10"/>
      <name val="Arial"/>
      <family val="0"/>
    </font>
    <font>
      <sz val="8"/>
      <name val="Tahoma"/>
      <family val="2"/>
    </font>
    <font>
      <b/>
      <sz val="14"/>
      <name val="Arial"/>
      <family val="2"/>
    </font>
    <font>
      <b/>
      <vertAlign val="subscript"/>
      <sz val="14"/>
      <name val="Arial"/>
      <family val="2"/>
    </font>
    <font>
      <b/>
      <sz val="10"/>
      <name val="Arial"/>
      <family val="2"/>
    </font>
    <font>
      <vertAlign val="subscript"/>
      <sz val="10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10"/>
      <color indexed="9"/>
      <name val="Arial"/>
      <family val="0"/>
    </font>
    <font>
      <b/>
      <u val="single"/>
      <sz val="10"/>
      <color indexed="12"/>
      <name val="Arial"/>
      <family val="2"/>
    </font>
    <font>
      <u val="single"/>
      <sz val="10"/>
      <color indexed="12"/>
      <name val="Arial"/>
      <family val="0"/>
    </font>
    <font>
      <sz val="10"/>
      <name val="Microsoft Sans Serif"/>
      <family val="2"/>
    </font>
    <font>
      <u val="single"/>
      <sz val="10"/>
      <color indexed="36"/>
      <name val="Arial"/>
      <family val="0"/>
    </font>
    <font>
      <b/>
      <sz val="11"/>
      <color indexed="9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b/>
      <sz val="9"/>
      <color indexed="9"/>
      <name val="Arial"/>
      <family val="2"/>
    </font>
    <font>
      <sz val="10"/>
      <color indexed="22"/>
      <name val="Arial"/>
      <family val="0"/>
    </font>
    <font>
      <vertAlign val="subscript"/>
      <sz val="10"/>
      <color indexed="22"/>
      <name val="Arial"/>
      <family val="0"/>
    </font>
    <font>
      <b/>
      <vertAlign val="subscript"/>
      <sz val="10"/>
      <color indexed="22"/>
      <name val="Arial"/>
      <family val="0"/>
    </font>
    <font>
      <b/>
      <sz val="10"/>
      <color indexed="2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color indexed="18"/>
      <name val="Times New Roman"/>
      <family val="0"/>
    </font>
    <font>
      <sz val="9"/>
      <color indexed="9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3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 style="thick"/>
      <right style="thin"/>
      <top style="medium"/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ck"/>
      <right style="thin"/>
      <top style="thin"/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ck"/>
      <top>
        <color indexed="63"/>
      </top>
      <bottom style="thick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ck"/>
      <top style="medium"/>
      <bottom style="medium"/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1" applyNumberFormat="0" applyFill="0" applyAlignment="0" applyProtection="0"/>
    <xf numFmtId="0" fontId="47" fillId="0" borderId="2" applyNumberFormat="0" applyFill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49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0" fontId="50" fillId="20" borderId="5" applyNumberFormat="0" applyAlignment="0" applyProtection="0"/>
    <xf numFmtId="0" fontId="51" fillId="21" borderId="6" applyNumberFormat="0" applyAlignment="0" applyProtection="0"/>
    <xf numFmtId="0" fontId="52" fillId="20" borderId="6" applyNumberFormat="0" applyAlignment="0" applyProtection="0"/>
    <xf numFmtId="0" fontId="53" fillId="22" borderId="7" applyNumberFormat="0" applyAlignment="0" applyProtection="0"/>
    <xf numFmtId="0" fontId="54" fillId="23" borderId="0" applyNumberFormat="0" applyBorder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5" fillId="24" borderId="0" applyNumberFormat="0" applyBorder="0" applyAlignment="0" applyProtection="0"/>
    <xf numFmtId="0" fontId="0" fillId="25" borderId="8" applyNumberFormat="0" applyFont="0" applyAlignment="0" applyProtection="0"/>
    <xf numFmtId="0" fontId="56" fillId="26" borderId="0" applyNumberFormat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36">
    <xf numFmtId="0" fontId="0" fillId="0" borderId="0" xfId="0" applyAlignment="1">
      <alignment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wrapText="1"/>
      <protection/>
    </xf>
    <xf numFmtId="0" fontId="0" fillId="0" borderId="0" xfId="0" applyFill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0" fillId="33" borderId="0" xfId="0" applyFill="1" applyBorder="1" applyAlignment="1">
      <alignment/>
    </xf>
    <xf numFmtId="0" fontId="0" fillId="33" borderId="10" xfId="0" applyFill="1" applyBorder="1" applyAlignment="1" applyProtection="1">
      <alignment/>
      <protection/>
    </xf>
    <xf numFmtId="0" fontId="0" fillId="33" borderId="11" xfId="0" applyFill="1" applyBorder="1" applyAlignment="1" applyProtection="1">
      <alignment/>
      <protection/>
    </xf>
    <xf numFmtId="0" fontId="0" fillId="33" borderId="12" xfId="0" applyFill="1" applyBorder="1" applyAlignment="1" applyProtection="1">
      <alignment/>
      <protection/>
    </xf>
    <xf numFmtId="0" fontId="0" fillId="33" borderId="13" xfId="0" applyFill="1" applyBorder="1" applyAlignment="1" applyProtection="1">
      <alignment/>
      <protection/>
    </xf>
    <xf numFmtId="0" fontId="0" fillId="33" borderId="14" xfId="0" applyFill="1" applyBorder="1" applyAlignment="1" applyProtection="1">
      <alignment/>
      <protection/>
    </xf>
    <xf numFmtId="0" fontId="0" fillId="34" borderId="0" xfId="0" applyFill="1" applyBorder="1" applyAlignment="1" applyProtection="1">
      <alignment/>
      <protection hidden="1"/>
    </xf>
    <xf numFmtId="0" fontId="0" fillId="34" borderId="0" xfId="0" applyFill="1" applyBorder="1" applyAlignment="1">
      <alignment/>
    </xf>
    <xf numFmtId="0" fontId="9" fillId="34" borderId="0" xfId="0" applyFont="1" applyFill="1" applyBorder="1" applyAlignment="1" applyProtection="1">
      <alignment/>
      <protection hidden="1"/>
    </xf>
    <xf numFmtId="0" fontId="0" fillId="34" borderId="0" xfId="0" applyFont="1" applyFill="1" applyBorder="1" applyAlignment="1" applyProtection="1">
      <alignment/>
      <protection hidden="1"/>
    </xf>
    <xf numFmtId="0" fontId="10" fillId="34" borderId="0" xfId="47" applyFont="1" applyFill="1" applyBorder="1" applyAlignment="1" applyProtection="1">
      <alignment/>
      <protection/>
    </xf>
    <xf numFmtId="0" fontId="12" fillId="34" borderId="0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4" fillId="34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ill="1" applyBorder="1" applyAlignment="1" quotePrefix="1">
      <alignment/>
    </xf>
    <xf numFmtId="0" fontId="9" fillId="33" borderId="0" xfId="0" applyFont="1" applyFill="1" applyBorder="1" applyAlignment="1">
      <alignment/>
    </xf>
    <xf numFmtId="0" fontId="0" fillId="35" borderId="0" xfId="0" applyFill="1" applyAlignment="1" applyProtection="1">
      <alignment/>
      <protection locked="0"/>
    </xf>
    <xf numFmtId="0" fontId="0" fillId="35" borderId="0" xfId="0" applyFill="1" applyAlignment="1" applyProtection="1">
      <alignment/>
      <protection/>
    </xf>
    <xf numFmtId="0" fontId="0" fillId="35" borderId="11" xfId="0" applyFill="1" applyBorder="1" applyAlignment="1" applyProtection="1">
      <alignment/>
      <protection/>
    </xf>
    <xf numFmtId="0" fontId="0" fillId="35" borderId="0" xfId="0" applyFill="1" applyBorder="1" applyAlignment="1" applyProtection="1">
      <alignment/>
      <protection/>
    </xf>
    <xf numFmtId="0" fontId="0" fillId="35" borderId="10" xfId="0" applyFill="1" applyBorder="1" applyAlignment="1" applyProtection="1">
      <alignment/>
      <protection/>
    </xf>
    <xf numFmtId="0" fontId="4" fillId="35" borderId="11" xfId="0" applyFont="1" applyFill="1" applyBorder="1" applyAlignment="1" applyProtection="1">
      <alignment/>
      <protection/>
    </xf>
    <xf numFmtId="10" fontId="0" fillId="35" borderId="0" xfId="0" applyNumberFormat="1" applyFill="1" applyBorder="1" applyAlignment="1" applyProtection="1">
      <alignment/>
      <protection/>
    </xf>
    <xf numFmtId="0" fontId="6" fillId="35" borderId="10" xfId="0" applyFont="1" applyFill="1" applyBorder="1" applyAlignment="1" applyProtection="1">
      <alignment/>
      <protection/>
    </xf>
    <xf numFmtId="0" fontId="4" fillId="35" borderId="12" xfId="0" applyFont="1" applyFill="1" applyBorder="1" applyAlignment="1" applyProtection="1">
      <alignment/>
      <protection/>
    </xf>
    <xf numFmtId="0" fontId="0" fillId="35" borderId="13" xfId="0" applyFill="1" applyBorder="1" applyAlignment="1" applyProtection="1">
      <alignment/>
      <protection/>
    </xf>
    <xf numFmtId="0" fontId="0" fillId="35" borderId="14" xfId="0" applyFill="1" applyBorder="1" applyAlignment="1" applyProtection="1">
      <alignment/>
      <protection/>
    </xf>
    <xf numFmtId="0" fontId="0" fillId="35" borderId="15" xfId="0" applyFill="1" applyBorder="1" applyAlignment="1" applyProtection="1">
      <alignment/>
      <protection/>
    </xf>
    <xf numFmtId="0" fontId="0" fillId="35" borderId="16" xfId="0" applyFill="1" applyBorder="1" applyAlignment="1" applyProtection="1">
      <alignment/>
      <protection/>
    </xf>
    <xf numFmtId="0" fontId="0" fillId="35" borderId="17" xfId="0" applyFill="1" applyBorder="1" applyAlignment="1" applyProtection="1">
      <alignment/>
      <protection/>
    </xf>
    <xf numFmtId="0" fontId="0" fillId="33" borderId="18" xfId="0" applyFill="1" applyBorder="1" applyAlignment="1" applyProtection="1">
      <alignment/>
      <protection locked="0"/>
    </xf>
    <xf numFmtId="0" fontId="0" fillId="33" borderId="19" xfId="0" applyFill="1" applyBorder="1" applyAlignment="1" applyProtection="1">
      <alignment/>
      <protection locked="0"/>
    </xf>
    <xf numFmtId="0" fontId="0" fillId="33" borderId="20" xfId="0" applyFill="1" applyBorder="1" applyAlignment="1" applyProtection="1">
      <alignment/>
      <protection locked="0"/>
    </xf>
    <xf numFmtId="0" fontId="9" fillId="35" borderId="10" xfId="0" applyFont="1" applyFill="1" applyBorder="1" applyAlignment="1" applyProtection="1">
      <alignment/>
      <protection/>
    </xf>
    <xf numFmtId="0" fontId="15" fillId="35" borderId="0" xfId="0" applyFont="1" applyFill="1" applyBorder="1" applyAlignment="1">
      <alignment horizontal="center"/>
    </xf>
    <xf numFmtId="0" fontId="0" fillId="35" borderId="0" xfId="0" applyFill="1" applyBorder="1" applyAlignment="1" applyProtection="1">
      <alignment/>
      <protection locked="0"/>
    </xf>
    <xf numFmtId="0" fontId="15" fillId="36" borderId="21" xfId="0" applyFont="1" applyFill="1" applyBorder="1" applyAlignment="1">
      <alignment horizontal="center"/>
    </xf>
    <xf numFmtId="0" fontId="15" fillId="36" borderId="22" xfId="0" applyFont="1" applyFill="1" applyBorder="1" applyAlignment="1">
      <alignment horizontal="center"/>
    </xf>
    <xf numFmtId="0" fontId="15" fillId="36" borderId="23" xfId="0" applyFont="1" applyFill="1" applyBorder="1" applyAlignment="1">
      <alignment horizontal="center"/>
    </xf>
    <xf numFmtId="195" fontId="0" fillId="33" borderId="18" xfId="0" applyNumberFormat="1" applyFill="1" applyBorder="1" applyAlignment="1" applyProtection="1">
      <alignment/>
      <protection locked="0"/>
    </xf>
    <xf numFmtId="195" fontId="0" fillId="33" borderId="19" xfId="0" applyNumberFormat="1" applyFill="1" applyBorder="1" applyAlignment="1" applyProtection="1">
      <alignment/>
      <protection locked="0"/>
    </xf>
    <xf numFmtId="195" fontId="0" fillId="33" borderId="20" xfId="0" applyNumberFormat="1" applyFill="1" applyBorder="1" applyAlignment="1" applyProtection="1">
      <alignment/>
      <protection locked="0"/>
    </xf>
    <xf numFmtId="0" fontId="8" fillId="35" borderId="10" xfId="0" applyFont="1" applyFill="1" applyBorder="1" applyAlignment="1" applyProtection="1">
      <alignment/>
      <protection/>
    </xf>
    <xf numFmtId="0" fontId="0" fillId="37" borderId="24" xfId="0" applyFill="1" applyBorder="1" applyAlignment="1">
      <alignment horizontal="center"/>
    </xf>
    <xf numFmtId="0" fontId="15" fillId="36" borderId="25" xfId="0" applyFont="1" applyFill="1" applyBorder="1" applyAlignment="1">
      <alignment horizontal="center"/>
    </xf>
    <xf numFmtId="0" fontId="0" fillId="33" borderId="26" xfId="0" applyFill="1" applyBorder="1" applyAlignment="1" applyProtection="1">
      <alignment/>
      <protection/>
    </xf>
    <xf numFmtId="0" fontId="4" fillId="33" borderId="27" xfId="0" applyFont="1" applyFill="1" applyBorder="1" applyAlignment="1" applyProtection="1">
      <alignment/>
      <protection/>
    </xf>
    <xf numFmtId="0" fontId="0" fillId="33" borderId="28" xfId="0" applyFill="1" applyBorder="1" applyAlignment="1" applyProtection="1">
      <alignment/>
      <protection/>
    </xf>
    <xf numFmtId="0" fontId="4" fillId="33" borderId="29" xfId="0" applyFont="1" applyFill="1" applyBorder="1" applyAlignment="1" applyProtection="1">
      <alignment/>
      <protection/>
    </xf>
    <xf numFmtId="0" fontId="16" fillId="38" borderId="30" xfId="0" applyFont="1" applyFill="1" applyBorder="1" applyAlignment="1" applyProtection="1">
      <alignment/>
      <protection/>
    </xf>
    <xf numFmtId="0" fontId="16" fillId="38" borderId="31" xfId="0" applyFont="1" applyFill="1" applyBorder="1" applyAlignment="1" applyProtection="1">
      <alignment/>
      <protection/>
    </xf>
    <xf numFmtId="0" fontId="16" fillId="38" borderId="32" xfId="0" applyFont="1" applyFill="1" applyBorder="1" applyAlignment="1" applyProtection="1">
      <alignment/>
      <protection/>
    </xf>
    <xf numFmtId="0" fontId="0" fillId="38" borderId="33" xfId="0" applyFill="1" applyBorder="1" applyAlignment="1" applyProtection="1">
      <alignment/>
      <protection/>
    </xf>
    <xf numFmtId="0" fontId="0" fillId="38" borderId="0" xfId="0" applyFill="1" applyBorder="1" applyAlignment="1" applyProtection="1">
      <alignment/>
      <protection/>
    </xf>
    <xf numFmtId="0" fontId="0" fillId="38" borderId="26" xfId="0" applyFill="1" applyBorder="1" applyAlignment="1" applyProtection="1">
      <alignment/>
      <protection/>
    </xf>
    <xf numFmtId="0" fontId="17" fillId="35" borderId="10" xfId="0" applyFont="1" applyFill="1" applyBorder="1" applyAlignment="1" applyProtection="1">
      <alignment/>
      <protection/>
    </xf>
    <xf numFmtId="0" fontId="0" fillId="35" borderId="0" xfId="0" applyFill="1" applyAlignment="1" applyProtection="1">
      <alignment horizontal="center"/>
      <protection/>
    </xf>
    <xf numFmtId="0" fontId="7" fillId="35" borderId="0" xfId="0" applyFont="1" applyFill="1" applyBorder="1" applyAlignment="1" applyProtection="1">
      <alignment/>
      <protection/>
    </xf>
    <xf numFmtId="0" fontId="0" fillId="35" borderId="31" xfId="0" applyFill="1" applyBorder="1" applyAlignment="1" applyProtection="1">
      <alignment/>
      <protection/>
    </xf>
    <xf numFmtId="0" fontId="0" fillId="37" borderId="34" xfId="0" applyFill="1" applyBorder="1" applyAlignment="1">
      <alignment horizontal="left"/>
    </xf>
    <xf numFmtId="0" fontId="15" fillId="39" borderId="0" xfId="0" applyFont="1" applyFill="1" applyBorder="1" applyAlignment="1" applyProtection="1">
      <alignment/>
      <protection/>
    </xf>
    <xf numFmtId="0" fontId="15" fillId="39" borderId="35" xfId="0" applyFont="1" applyFill="1" applyBorder="1" applyAlignment="1" applyProtection="1">
      <alignment/>
      <protection/>
    </xf>
    <xf numFmtId="0" fontId="15" fillId="39" borderId="11" xfId="0" applyFont="1" applyFill="1" applyBorder="1" applyAlignment="1" applyProtection="1">
      <alignment/>
      <protection/>
    </xf>
    <xf numFmtId="0" fontId="15" fillId="39" borderId="36" xfId="0" applyFont="1" applyFill="1" applyBorder="1" applyAlignment="1" applyProtection="1">
      <alignment/>
      <protection/>
    </xf>
    <xf numFmtId="2" fontId="15" fillId="39" borderId="12" xfId="0" applyNumberFormat="1" applyFont="1" applyFill="1" applyBorder="1" applyAlignment="1" applyProtection="1">
      <alignment/>
      <protection/>
    </xf>
    <xf numFmtId="2" fontId="15" fillId="39" borderId="37" xfId="0" applyNumberFormat="1" applyFont="1" applyFill="1" applyBorder="1" applyAlignment="1" applyProtection="1">
      <alignment/>
      <protection/>
    </xf>
    <xf numFmtId="2" fontId="15" fillId="39" borderId="38" xfId="0" applyNumberFormat="1" applyFont="1" applyFill="1" applyBorder="1" applyAlignment="1" applyProtection="1">
      <alignment/>
      <protection/>
    </xf>
    <xf numFmtId="2" fontId="15" fillId="39" borderId="39" xfId="0" applyNumberFormat="1" applyFont="1" applyFill="1" applyBorder="1" applyAlignment="1" applyProtection="1">
      <alignment/>
      <protection/>
    </xf>
    <xf numFmtId="2" fontId="15" fillId="39" borderId="40" xfId="0" applyNumberFormat="1" applyFont="1" applyFill="1" applyBorder="1" applyAlignment="1" applyProtection="1">
      <alignment/>
      <protection/>
    </xf>
    <xf numFmtId="2" fontId="15" fillId="39" borderId="41" xfId="0" applyNumberFormat="1" applyFont="1" applyFill="1" applyBorder="1" applyAlignment="1" applyProtection="1">
      <alignment/>
      <protection/>
    </xf>
    <xf numFmtId="10" fontId="15" fillId="39" borderId="39" xfId="0" applyNumberFormat="1" applyFont="1" applyFill="1" applyBorder="1" applyAlignment="1" applyProtection="1">
      <alignment/>
      <protection/>
    </xf>
    <xf numFmtId="10" fontId="15" fillId="39" borderId="40" xfId="0" applyNumberFormat="1" applyFont="1" applyFill="1" applyBorder="1" applyAlignment="1" applyProtection="1">
      <alignment/>
      <protection/>
    </xf>
    <xf numFmtId="10" fontId="15" fillId="39" borderId="41" xfId="0" applyNumberFormat="1" applyFont="1" applyFill="1" applyBorder="1" applyAlignment="1" applyProtection="1">
      <alignment/>
      <protection/>
    </xf>
    <xf numFmtId="4" fontId="15" fillId="39" borderId="39" xfId="0" applyNumberFormat="1" applyFont="1" applyFill="1" applyBorder="1" applyAlignment="1" applyProtection="1">
      <alignment/>
      <protection/>
    </xf>
    <xf numFmtId="4" fontId="15" fillId="39" borderId="40" xfId="0" applyNumberFormat="1" applyFont="1" applyFill="1" applyBorder="1" applyAlignment="1" applyProtection="1">
      <alignment/>
      <protection/>
    </xf>
    <xf numFmtId="4" fontId="15" fillId="39" borderId="41" xfId="0" applyNumberFormat="1" applyFont="1" applyFill="1" applyBorder="1" applyAlignment="1" applyProtection="1">
      <alignment/>
      <protection/>
    </xf>
    <xf numFmtId="4" fontId="15" fillId="39" borderId="42" xfId="0" applyNumberFormat="1" applyFont="1" applyFill="1" applyBorder="1" applyAlignment="1" applyProtection="1">
      <alignment/>
      <protection/>
    </xf>
    <xf numFmtId="0" fontId="0" fillId="35" borderId="30" xfId="0" applyFill="1" applyBorder="1" applyAlignment="1" applyProtection="1">
      <alignment/>
      <protection/>
    </xf>
    <xf numFmtId="0" fontId="0" fillId="35" borderId="33" xfId="0" applyFill="1" applyBorder="1" applyAlignment="1" applyProtection="1">
      <alignment/>
      <protection/>
    </xf>
    <xf numFmtId="0" fontId="0" fillId="35" borderId="43" xfId="0" applyFill="1" applyBorder="1" applyAlignment="1" applyProtection="1">
      <alignment/>
      <protection/>
    </xf>
    <xf numFmtId="0" fontId="0" fillId="35" borderId="44" xfId="0" applyFill="1" applyBorder="1" applyAlignment="1" applyProtection="1">
      <alignment/>
      <protection/>
    </xf>
    <xf numFmtId="0" fontId="0" fillId="35" borderId="26" xfId="0" applyFill="1" applyBorder="1" applyAlignment="1" applyProtection="1">
      <alignment/>
      <protection/>
    </xf>
    <xf numFmtId="0" fontId="0" fillId="35" borderId="28" xfId="0" applyFill="1" applyBorder="1" applyAlignment="1" applyProtection="1">
      <alignment/>
      <protection/>
    </xf>
    <xf numFmtId="0" fontId="0" fillId="35" borderId="45" xfId="0" applyFill="1" applyBorder="1" applyAlignment="1" applyProtection="1">
      <alignment/>
      <protection/>
    </xf>
    <xf numFmtId="0" fontId="18" fillId="36" borderId="46" xfId="0" applyFont="1" applyFill="1" applyBorder="1" applyAlignment="1">
      <alignment horizontal="left"/>
    </xf>
    <xf numFmtId="0" fontId="18" fillId="36" borderId="47" xfId="0" applyFont="1" applyFill="1" applyBorder="1" applyAlignment="1">
      <alignment horizontal="left"/>
    </xf>
    <xf numFmtId="0" fontId="18" fillId="36" borderId="48" xfId="0" applyFont="1" applyFill="1" applyBorder="1" applyAlignment="1">
      <alignment horizontal="left"/>
    </xf>
    <xf numFmtId="0" fontId="0" fillId="37" borderId="49" xfId="0" applyFill="1" applyBorder="1" applyAlignment="1">
      <alignment horizontal="center"/>
    </xf>
    <xf numFmtId="0" fontId="4" fillId="33" borderId="42" xfId="0" applyFont="1" applyFill="1" applyBorder="1" applyAlignment="1" applyProtection="1">
      <alignment horizontal="left"/>
      <protection locked="0"/>
    </xf>
    <xf numFmtId="0" fontId="4" fillId="33" borderId="50" xfId="0" applyFont="1" applyFill="1" applyBorder="1" applyAlignment="1" applyProtection="1">
      <alignment horizontal="left"/>
      <protection locked="0"/>
    </xf>
    <xf numFmtId="0" fontId="4" fillId="33" borderId="15" xfId="0" applyFont="1" applyFill="1" applyBorder="1" applyAlignment="1" applyProtection="1">
      <alignment horizontal="left"/>
      <protection locked="0"/>
    </xf>
    <xf numFmtId="0" fontId="4" fillId="33" borderId="16" xfId="0" applyFont="1" applyFill="1" applyBorder="1" applyAlignment="1" applyProtection="1">
      <alignment horizontal="left"/>
      <protection locked="0"/>
    </xf>
    <xf numFmtId="0" fontId="0" fillId="38" borderId="10" xfId="0" applyFill="1" applyBorder="1" applyAlignment="1" applyProtection="1">
      <alignment/>
      <protection/>
    </xf>
    <xf numFmtId="0" fontId="7" fillId="35" borderId="11" xfId="0" applyFont="1" applyFill="1" applyBorder="1" applyAlignment="1" applyProtection="1">
      <alignment/>
      <protection/>
    </xf>
    <xf numFmtId="0" fontId="19" fillId="35" borderId="0" xfId="0" applyFont="1" applyFill="1" applyAlignment="1" applyProtection="1">
      <alignment/>
      <protection/>
    </xf>
    <xf numFmtId="0" fontId="19" fillId="35" borderId="10" xfId="0" applyFont="1" applyFill="1" applyBorder="1" applyAlignment="1" applyProtection="1">
      <alignment/>
      <protection/>
    </xf>
    <xf numFmtId="0" fontId="19" fillId="35" borderId="0" xfId="0" applyFont="1" applyFill="1" applyBorder="1" applyAlignment="1" applyProtection="1">
      <alignment/>
      <protection/>
    </xf>
    <xf numFmtId="0" fontId="19" fillId="35" borderId="44" xfId="0" applyFont="1" applyFill="1" applyBorder="1" applyAlignment="1" applyProtection="1">
      <alignment/>
      <protection/>
    </xf>
    <xf numFmtId="0" fontId="19" fillId="35" borderId="26" xfId="0" applyFont="1" applyFill="1" applyBorder="1" applyAlignment="1" applyProtection="1">
      <alignment/>
      <protection/>
    </xf>
    <xf numFmtId="0" fontId="19" fillId="35" borderId="28" xfId="0" applyFont="1" applyFill="1" applyBorder="1" applyAlignment="1" applyProtection="1">
      <alignment/>
      <protection/>
    </xf>
    <xf numFmtId="0" fontId="19" fillId="35" borderId="33" xfId="0" applyFont="1" applyFill="1" applyBorder="1" applyAlignment="1" applyProtection="1">
      <alignment/>
      <protection/>
    </xf>
    <xf numFmtId="0" fontId="19" fillId="35" borderId="43" xfId="0" applyFont="1" applyFill="1" applyBorder="1" applyAlignment="1" applyProtection="1">
      <alignment/>
      <protection/>
    </xf>
    <xf numFmtId="10" fontId="22" fillId="35" borderId="0" xfId="0" applyNumberFormat="1" applyFont="1" applyFill="1" applyBorder="1" applyAlignment="1" applyProtection="1">
      <alignment/>
      <protection/>
    </xf>
    <xf numFmtId="0" fontId="22" fillId="35" borderId="0" xfId="0" applyFont="1" applyFill="1" applyBorder="1" applyAlignment="1" applyProtection="1">
      <alignment/>
      <protection/>
    </xf>
    <xf numFmtId="10" fontId="22" fillId="35" borderId="44" xfId="0" applyNumberFormat="1" applyFont="1" applyFill="1" applyBorder="1" applyAlignment="1" applyProtection="1">
      <alignment horizontal="left"/>
      <protection/>
    </xf>
    <xf numFmtId="10" fontId="19" fillId="35" borderId="44" xfId="0" applyNumberFormat="1" applyFont="1" applyFill="1" applyBorder="1" applyAlignment="1" applyProtection="1">
      <alignment horizontal="left"/>
      <protection/>
    </xf>
    <xf numFmtId="0" fontId="0" fillId="37" borderId="51" xfId="0" applyFill="1" applyBorder="1" applyAlignment="1">
      <alignment horizontal="center"/>
    </xf>
    <xf numFmtId="0" fontId="0" fillId="35" borderId="35" xfId="0" applyFill="1" applyBorder="1" applyAlignment="1" applyProtection="1">
      <alignment/>
      <protection/>
    </xf>
    <xf numFmtId="4" fontId="15" fillId="39" borderId="19" xfId="0" applyNumberFormat="1" applyFont="1" applyFill="1" applyBorder="1" applyAlignment="1" applyProtection="1">
      <alignment/>
      <protection/>
    </xf>
    <xf numFmtId="10" fontId="15" fillId="39" borderId="52" xfId="0" applyNumberFormat="1" applyFont="1" applyFill="1" applyBorder="1" applyAlignment="1" applyProtection="1">
      <alignment horizontal="right"/>
      <protection/>
    </xf>
    <xf numFmtId="10" fontId="15" fillId="39" borderId="53" xfId="0" applyNumberFormat="1" applyFont="1" applyFill="1" applyBorder="1" applyAlignment="1" applyProtection="1">
      <alignment horizontal="right"/>
      <protection/>
    </xf>
    <xf numFmtId="0" fontId="15" fillId="39" borderId="53" xfId="0" applyFont="1" applyFill="1" applyBorder="1" applyAlignment="1" applyProtection="1">
      <alignment/>
      <protection/>
    </xf>
    <xf numFmtId="10" fontId="15" fillId="39" borderId="53" xfId="0" applyNumberFormat="1" applyFont="1" applyFill="1" applyBorder="1" applyAlignment="1" applyProtection="1">
      <alignment horizontal="center"/>
      <protection/>
    </xf>
    <xf numFmtId="1" fontId="14" fillId="39" borderId="54" xfId="0" applyNumberFormat="1" applyFont="1" applyFill="1" applyBorder="1" applyAlignment="1" applyProtection="1">
      <alignment horizontal="right"/>
      <protection/>
    </xf>
    <xf numFmtId="0" fontId="0" fillId="35" borderId="32" xfId="0" applyFill="1" applyBorder="1" applyAlignment="1" applyProtection="1">
      <alignment/>
      <protection/>
    </xf>
    <xf numFmtId="0" fontId="4" fillId="33" borderId="39" xfId="0" applyFont="1" applyFill="1" applyBorder="1" applyAlignment="1" applyProtection="1">
      <alignment horizontal="left"/>
      <protection locked="0"/>
    </xf>
    <xf numFmtId="0" fontId="4" fillId="33" borderId="42" xfId="0" applyFont="1" applyFill="1" applyBorder="1" applyAlignment="1" applyProtection="1">
      <alignment horizontal="left"/>
      <protection locked="0"/>
    </xf>
    <xf numFmtId="0" fontId="4" fillId="33" borderId="50" xfId="0" applyFont="1" applyFill="1" applyBorder="1" applyAlignment="1" applyProtection="1">
      <alignment horizontal="left"/>
      <protection locked="0"/>
    </xf>
    <xf numFmtId="0" fontId="2" fillId="35" borderId="15" xfId="0" applyFont="1" applyFill="1" applyBorder="1" applyAlignment="1" applyProtection="1">
      <alignment horizontal="left"/>
      <protection/>
    </xf>
    <xf numFmtId="0" fontId="2" fillId="35" borderId="16" xfId="0" applyFont="1" applyFill="1" applyBorder="1" applyAlignment="1" applyProtection="1">
      <alignment horizontal="left"/>
      <protection/>
    </xf>
    <xf numFmtId="0" fontId="2" fillId="35" borderId="17" xfId="0" applyFont="1" applyFill="1" applyBorder="1" applyAlignment="1" applyProtection="1">
      <alignment horizontal="left"/>
      <protection/>
    </xf>
    <xf numFmtId="0" fontId="2" fillId="35" borderId="11" xfId="0" applyFont="1" applyFill="1" applyBorder="1" applyAlignment="1" applyProtection="1">
      <alignment horizontal="left"/>
      <protection/>
    </xf>
    <xf numFmtId="0" fontId="2" fillId="35" borderId="0" xfId="0" applyFont="1" applyFill="1" applyBorder="1" applyAlignment="1" applyProtection="1">
      <alignment horizontal="left"/>
      <protection/>
    </xf>
    <xf numFmtId="0" fontId="2" fillId="35" borderId="10" xfId="0" applyFont="1" applyFill="1" applyBorder="1" applyAlignment="1" applyProtection="1">
      <alignment horizontal="left"/>
      <protection/>
    </xf>
    <xf numFmtId="0" fontId="4" fillId="33" borderId="55" xfId="0" applyFont="1" applyFill="1" applyBorder="1" applyAlignment="1" applyProtection="1">
      <alignment horizontal="left"/>
      <protection locked="0"/>
    </xf>
    <xf numFmtId="0" fontId="4" fillId="33" borderId="56" xfId="0" applyFont="1" applyFill="1" applyBorder="1" applyAlignment="1" applyProtection="1">
      <alignment horizontal="left"/>
      <protection locked="0"/>
    </xf>
    <xf numFmtId="0" fontId="4" fillId="33" borderId="57" xfId="0" applyFont="1" applyFill="1" applyBorder="1" applyAlignment="1" applyProtection="1">
      <alignment horizontal="left"/>
      <protection locked="0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hyperlink" Target="#Evaluation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6</xdr:row>
      <xdr:rowOff>104775</xdr:rowOff>
    </xdr:from>
    <xdr:to>
      <xdr:col>15</xdr:col>
      <xdr:colOff>361950</xdr:colOff>
      <xdr:row>26</xdr:row>
      <xdr:rowOff>123825</xdr:rowOff>
    </xdr:to>
    <xdr:sp>
      <xdr:nvSpPr>
        <xdr:cNvPr id="1" name="Rectangle 26"/>
        <xdr:cNvSpPr>
          <a:spLocks/>
        </xdr:cNvSpPr>
      </xdr:nvSpPr>
      <xdr:spPr>
        <a:xfrm>
          <a:off x="485775" y="828675"/>
          <a:ext cx="8458200" cy="3257550"/>
        </a:xfrm>
        <a:prstGeom prst="rect">
          <a:avLst/>
        </a:prstGeom>
        <a:noFill/>
        <a:ln w="1587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228600</xdr:rowOff>
    </xdr:from>
    <xdr:to>
      <xdr:col>8</xdr:col>
      <xdr:colOff>19050</xdr:colOff>
      <xdr:row>2</xdr:row>
      <xdr:rowOff>9525</xdr:rowOff>
    </xdr:to>
    <xdr:sp>
      <xdr:nvSpPr>
        <xdr:cNvPr id="1" name="Rectangle 41"/>
        <xdr:cNvSpPr>
          <a:spLocks/>
        </xdr:cNvSpPr>
      </xdr:nvSpPr>
      <xdr:spPr>
        <a:xfrm>
          <a:off x="0" y="457200"/>
          <a:ext cx="6229350" cy="9525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767676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419100</xdr:colOff>
      <xdr:row>0</xdr:row>
      <xdr:rowOff>85725</xdr:rowOff>
    </xdr:from>
    <xdr:ext cx="5314950" cy="257175"/>
    <xdr:sp>
      <xdr:nvSpPr>
        <xdr:cNvPr id="2" name="Rectangle 42"/>
        <xdr:cNvSpPr>
          <a:spLocks/>
        </xdr:cNvSpPr>
      </xdr:nvSpPr>
      <xdr:spPr>
        <a:xfrm>
          <a:off x="419100" y="85725"/>
          <a:ext cx="5314950" cy="257175"/>
        </a:xfrm>
        <a:prstGeom prst="rect">
          <a:avLst/>
        </a:prstGeom>
        <a:gradFill rotWithShape="1">
          <a:gsLst>
            <a:gs pos="0">
              <a:srgbClr val="CCCCFF"/>
            </a:gs>
            <a:gs pos="100000">
              <a:srgbClr val="FFFFFF"/>
            </a:gs>
          </a:gsLst>
          <a:lin ang="0" scaled="1"/>
        </a:gradFill>
        <a:ln w="15875" cmpd="sng">
          <a:solidFill>
            <a:srgbClr val="80808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80"/>
              </a:solidFill>
            </a:rPr>
            <a:t>Required data for calculation of the energy savings by O2- Control
</a:t>
          </a:r>
        </a:p>
      </xdr:txBody>
    </xdr:sp>
    <xdr:clientData/>
  </xdr:oneCellAnchor>
  <xdr:twoCellAnchor>
    <xdr:from>
      <xdr:col>0</xdr:col>
      <xdr:colOff>95250</xdr:colOff>
      <xdr:row>0</xdr:row>
      <xdr:rowOff>142875</xdr:rowOff>
    </xdr:from>
    <xdr:to>
      <xdr:col>0</xdr:col>
      <xdr:colOff>352425</xdr:colOff>
      <xdr:row>1</xdr:row>
      <xdr:rowOff>57150</xdr:rowOff>
    </xdr:to>
    <xdr:sp>
      <xdr:nvSpPr>
        <xdr:cNvPr id="3" name="AutoShape 43"/>
        <xdr:cNvSpPr>
          <a:spLocks/>
        </xdr:cNvSpPr>
      </xdr:nvSpPr>
      <xdr:spPr>
        <a:xfrm>
          <a:off x="95250" y="142875"/>
          <a:ext cx="257175" cy="142875"/>
        </a:xfrm>
        <a:prstGeom prst="rightArrow">
          <a:avLst/>
        </a:prstGeom>
        <a:solidFill>
          <a:srgbClr val="FFFFFF"/>
        </a:solidFill>
        <a:ln w="9525" cmpd="sng">
          <a:solidFill>
            <a:srgbClr val="33333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0</xdr:col>
      <xdr:colOff>0</xdr:colOff>
      <xdr:row>17</xdr:row>
      <xdr:rowOff>57150</xdr:rowOff>
    </xdr:from>
    <xdr:to>
      <xdr:col>2</xdr:col>
      <xdr:colOff>409575</xdr:colOff>
      <xdr:row>18</xdr:row>
      <xdr:rowOff>133350</xdr:rowOff>
    </xdr:to>
    <xdr:sp>
      <xdr:nvSpPr>
        <xdr:cNvPr id="4" name="Rectangle 44"/>
        <xdr:cNvSpPr>
          <a:spLocks/>
        </xdr:cNvSpPr>
      </xdr:nvSpPr>
      <xdr:spPr>
        <a:xfrm>
          <a:off x="0" y="3276600"/>
          <a:ext cx="2133600" cy="238125"/>
        </a:xfrm>
        <a:prstGeom prst="rect">
          <a:avLst/>
        </a:prstGeom>
        <a:gradFill rotWithShape="1">
          <a:gsLst>
            <a:gs pos="0">
              <a:srgbClr val="000080"/>
            </a:gs>
            <a:gs pos="100000">
              <a:srgbClr val="0000FF"/>
            </a:gs>
          </a:gsLst>
          <a:lin ang="0" scaled="1"/>
        </a:gra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Ortalama atık gaz sıcaklığı:</a:t>
          </a:r>
        </a:p>
      </xdr:txBody>
    </xdr:sp>
    <xdr:clientData/>
  </xdr:twoCellAnchor>
  <xdr:twoCellAnchor>
    <xdr:from>
      <xdr:col>0</xdr:col>
      <xdr:colOff>0</xdr:colOff>
      <xdr:row>23</xdr:row>
      <xdr:rowOff>76200</xdr:rowOff>
    </xdr:from>
    <xdr:to>
      <xdr:col>2</xdr:col>
      <xdr:colOff>342900</xdr:colOff>
      <xdr:row>24</xdr:row>
      <xdr:rowOff>142875</xdr:rowOff>
    </xdr:to>
    <xdr:sp>
      <xdr:nvSpPr>
        <xdr:cNvPr id="5" name="Rectangle 45"/>
        <xdr:cNvSpPr>
          <a:spLocks/>
        </xdr:cNvSpPr>
      </xdr:nvSpPr>
      <xdr:spPr>
        <a:xfrm>
          <a:off x="0" y="4305300"/>
          <a:ext cx="2066925" cy="228600"/>
        </a:xfrm>
        <a:prstGeom prst="rect">
          <a:avLst/>
        </a:prstGeom>
        <a:gradFill rotWithShape="1">
          <a:gsLst>
            <a:gs pos="0">
              <a:srgbClr val="000080"/>
            </a:gs>
            <a:gs pos="100000">
              <a:srgbClr val="0000FF"/>
            </a:gs>
          </a:gsLst>
          <a:lin ang="0" scaled="1"/>
        </a:gra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Trim kontrolsüz O2 değeri :</a:t>
          </a:r>
        </a:p>
      </xdr:txBody>
    </xdr:sp>
    <xdr:clientData/>
  </xdr:twoCellAnchor>
  <xdr:twoCellAnchor>
    <xdr:from>
      <xdr:col>0</xdr:col>
      <xdr:colOff>0</xdr:colOff>
      <xdr:row>29</xdr:row>
      <xdr:rowOff>57150</xdr:rowOff>
    </xdr:from>
    <xdr:to>
      <xdr:col>2</xdr:col>
      <xdr:colOff>390525</xdr:colOff>
      <xdr:row>30</xdr:row>
      <xdr:rowOff>104775</xdr:rowOff>
    </xdr:to>
    <xdr:sp>
      <xdr:nvSpPr>
        <xdr:cNvPr id="6" name="Rectangle 46"/>
        <xdr:cNvSpPr>
          <a:spLocks/>
        </xdr:cNvSpPr>
      </xdr:nvSpPr>
      <xdr:spPr>
        <a:xfrm>
          <a:off x="0" y="5410200"/>
          <a:ext cx="2114550" cy="209550"/>
        </a:xfrm>
        <a:prstGeom prst="rect">
          <a:avLst/>
        </a:prstGeom>
        <a:gradFill rotWithShape="1">
          <a:gsLst>
            <a:gs pos="0">
              <a:srgbClr val="000080"/>
            </a:gs>
            <a:gs pos="100000">
              <a:srgbClr val="0000FF"/>
            </a:gs>
          </a:gsLst>
          <a:lin ang="0" scaled="1"/>
        </a:gra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O2-Trim kontrollü O2 değeri:</a:t>
          </a:r>
        </a:p>
      </xdr:txBody>
    </xdr:sp>
    <xdr:clientData/>
  </xdr:twoCellAnchor>
  <xdr:twoCellAnchor>
    <xdr:from>
      <xdr:col>0</xdr:col>
      <xdr:colOff>0</xdr:colOff>
      <xdr:row>1</xdr:row>
      <xdr:rowOff>200025</xdr:rowOff>
    </xdr:from>
    <xdr:to>
      <xdr:col>8</xdr:col>
      <xdr:colOff>9525</xdr:colOff>
      <xdr:row>2</xdr:row>
      <xdr:rowOff>0</xdr:rowOff>
    </xdr:to>
    <xdr:sp>
      <xdr:nvSpPr>
        <xdr:cNvPr id="7" name="Rectangle 47"/>
        <xdr:cNvSpPr>
          <a:spLocks/>
        </xdr:cNvSpPr>
      </xdr:nvSpPr>
      <xdr:spPr>
        <a:xfrm>
          <a:off x="0" y="428625"/>
          <a:ext cx="6219825" cy="28575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767676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36</xdr:row>
      <xdr:rowOff>85725</xdr:rowOff>
    </xdr:from>
    <xdr:to>
      <xdr:col>3</xdr:col>
      <xdr:colOff>190500</xdr:colOff>
      <xdr:row>37</xdr:row>
      <xdr:rowOff>142875</xdr:rowOff>
    </xdr:to>
    <xdr:sp>
      <xdr:nvSpPr>
        <xdr:cNvPr id="8" name="Rectangle 48"/>
        <xdr:cNvSpPr>
          <a:spLocks/>
        </xdr:cNvSpPr>
      </xdr:nvSpPr>
      <xdr:spPr>
        <a:xfrm>
          <a:off x="0" y="6724650"/>
          <a:ext cx="2343150" cy="219075"/>
        </a:xfrm>
        <a:prstGeom prst="rect">
          <a:avLst/>
        </a:prstGeom>
        <a:gradFill rotWithShape="1">
          <a:gsLst>
            <a:gs pos="0">
              <a:srgbClr val="000080"/>
            </a:gs>
            <a:gs pos="100000">
              <a:srgbClr val="0000FF"/>
            </a:gs>
          </a:gsLst>
          <a:lin ang="0" scaled="1"/>
        </a:gra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CO/ O2 Trim kontrollü O2 değeri :</a:t>
          </a:r>
        </a:p>
      </xdr:txBody>
    </xdr:sp>
    <xdr:clientData/>
  </xdr:twoCellAnchor>
  <xdr:twoCellAnchor>
    <xdr:from>
      <xdr:col>0</xdr:col>
      <xdr:colOff>0</xdr:colOff>
      <xdr:row>42</xdr:row>
      <xdr:rowOff>123825</xdr:rowOff>
    </xdr:from>
    <xdr:to>
      <xdr:col>2</xdr:col>
      <xdr:colOff>85725</xdr:colOff>
      <xdr:row>43</xdr:row>
      <xdr:rowOff>161925</xdr:rowOff>
    </xdr:to>
    <xdr:sp>
      <xdr:nvSpPr>
        <xdr:cNvPr id="9" name="Rectangle 50"/>
        <xdr:cNvSpPr>
          <a:spLocks/>
        </xdr:cNvSpPr>
      </xdr:nvSpPr>
      <xdr:spPr>
        <a:xfrm>
          <a:off x="0" y="7886700"/>
          <a:ext cx="1809750" cy="209550"/>
        </a:xfrm>
        <a:prstGeom prst="rect">
          <a:avLst/>
        </a:prstGeom>
        <a:gradFill rotWithShape="1">
          <a:gsLst>
            <a:gs pos="0">
              <a:srgbClr val="000080"/>
            </a:gs>
            <a:gs pos="100000">
              <a:srgbClr val="0000FF"/>
            </a:gs>
          </a:gsLst>
          <a:lin ang="0" scaled="1"/>
        </a:gra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Toplam işletim süresi:</a:t>
          </a:r>
        </a:p>
      </xdr:txBody>
    </xdr:sp>
    <xdr:clientData/>
  </xdr:twoCellAnchor>
  <xdr:twoCellAnchor>
    <xdr:from>
      <xdr:col>0</xdr:col>
      <xdr:colOff>0</xdr:colOff>
      <xdr:row>46</xdr:row>
      <xdr:rowOff>9525</xdr:rowOff>
    </xdr:from>
    <xdr:to>
      <xdr:col>2</xdr:col>
      <xdr:colOff>381000</xdr:colOff>
      <xdr:row>47</xdr:row>
      <xdr:rowOff>47625</xdr:rowOff>
    </xdr:to>
    <xdr:sp>
      <xdr:nvSpPr>
        <xdr:cNvPr id="10" name="Rectangle 54"/>
        <xdr:cNvSpPr>
          <a:spLocks/>
        </xdr:cNvSpPr>
      </xdr:nvSpPr>
      <xdr:spPr>
        <a:xfrm>
          <a:off x="0" y="8439150"/>
          <a:ext cx="2105025" cy="209550"/>
        </a:xfrm>
        <a:prstGeom prst="rect">
          <a:avLst/>
        </a:prstGeom>
        <a:gradFill rotWithShape="1">
          <a:gsLst>
            <a:gs pos="0">
              <a:srgbClr val="000080"/>
            </a:gs>
            <a:gs pos="100000">
              <a:srgbClr val="0000FF"/>
            </a:gs>
          </a:gsLst>
          <a:lin ang="0" scaled="1"/>
        </a:gra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Yük dağılımı (tahmini):</a:t>
          </a:r>
        </a:p>
      </xdr:txBody>
    </xdr:sp>
    <xdr:clientData/>
  </xdr:twoCellAnchor>
  <xdr:twoCellAnchor>
    <xdr:from>
      <xdr:col>0</xdr:col>
      <xdr:colOff>0</xdr:colOff>
      <xdr:row>51</xdr:row>
      <xdr:rowOff>114300</xdr:rowOff>
    </xdr:from>
    <xdr:to>
      <xdr:col>1</xdr:col>
      <xdr:colOff>723900</xdr:colOff>
      <xdr:row>52</xdr:row>
      <xdr:rowOff>161925</xdr:rowOff>
    </xdr:to>
    <xdr:sp>
      <xdr:nvSpPr>
        <xdr:cNvPr id="11" name="Rectangle 55"/>
        <xdr:cNvSpPr>
          <a:spLocks/>
        </xdr:cNvSpPr>
      </xdr:nvSpPr>
      <xdr:spPr>
        <a:xfrm>
          <a:off x="0" y="9391650"/>
          <a:ext cx="1485900" cy="209550"/>
        </a:xfrm>
        <a:prstGeom prst="rect">
          <a:avLst/>
        </a:prstGeom>
        <a:gradFill rotWithShape="1">
          <a:gsLst>
            <a:gs pos="0">
              <a:srgbClr val="000080"/>
            </a:gs>
            <a:gs pos="100000">
              <a:srgbClr val="0000FF"/>
            </a:gs>
          </a:gsLst>
          <a:lin ang="0" scaled="1"/>
        </a:gra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Yakıt Tüketimi:</a:t>
          </a:r>
        </a:p>
      </xdr:txBody>
    </xdr:sp>
    <xdr:clientData/>
  </xdr:twoCellAnchor>
  <xdr:twoCellAnchor>
    <xdr:from>
      <xdr:col>0</xdr:col>
      <xdr:colOff>0</xdr:colOff>
      <xdr:row>57</xdr:row>
      <xdr:rowOff>85725</xdr:rowOff>
    </xdr:from>
    <xdr:to>
      <xdr:col>2</xdr:col>
      <xdr:colOff>428625</xdr:colOff>
      <xdr:row>58</xdr:row>
      <xdr:rowOff>95250</xdr:rowOff>
    </xdr:to>
    <xdr:sp>
      <xdr:nvSpPr>
        <xdr:cNvPr id="12" name="Rectangle 56"/>
        <xdr:cNvSpPr>
          <a:spLocks/>
        </xdr:cNvSpPr>
      </xdr:nvSpPr>
      <xdr:spPr>
        <a:xfrm>
          <a:off x="0" y="10487025"/>
          <a:ext cx="2152650" cy="200025"/>
        </a:xfrm>
        <a:prstGeom prst="rect">
          <a:avLst/>
        </a:prstGeom>
        <a:gradFill rotWithShape="1">
          <a:gsLst>
            <a:gs pos="0">
              <a:srgbClr val="000080"/>
            </a:gs>
            <a:gs pos="100000">
              <a:srgbClr val="0000FF"/>
            </a:gs>
          </a:gsLst>
          <a:lin ang="0" scaled="1"/>
        </a:gra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Yakma havası sıcaklığı:</a:t>
          </a:r>
        </a:p>
      </xdr:txBody>
    </xdr:sp>
    <xdr:clientData/>
  </xdr:twoCellAnchor>
  <xdr:twoCellAnchor>
    <xdr:from>
      <xdr:col>0</xdr:col>
      <xdr:colOff>0</xdr:colOff>
      <xdr:row>63</xdr:row>
      <xdr:rowOff>104775</xdr:rowOff>
    </xdr:from>
    <xdr:to>
      <xdr:col>1</xdr:col>
      <xdr:colOff>85725</xdr:colOff>
      <xdr:row>64</xdr:row>
      <xdr:rowOff>152400</xdr:rowOff>
    </xdr:to>
    <xdr:sp>
      <xdr:nvSpPr>
        <xdr:cNvPr id="13" name="Rectangle 57"/>
        <xdr:cNvSpPr>
          <a:spLocks/>
        </xdr:cNvSpPr>
      </xdr:nvSpPr>
      <xdr:spPr>
        <a:xfrm>
          <a:off x="0" y="11544300"/>
          <a:ext cx="847725" cy="219075"/>
        </a:xfrm>
        <a:prstGeom prst="rect">
          <a:avLst/>
        </a:prstGeom>
        <a:gradFill rotWithShape="1">
          <a:gsLst>
            <a:gs pos="0">
              <a:srgbClr val="000080"/>
            </a:gs>
            <a:gs pos="100000">
              <a:srgbClr val="0000FF"/>
            </a:gs>
          </a:gsLst>
          <a:lin ang="0" scaled="1"/>
        </a:gra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Yakıt Fiyatı:</a:t>
          </a:r>
        </a:p>
      </xdr:txBody>
    </xdr:sp>
    <xdr:clientData/>
  </xdr:twoCellAnchor>
  <xdr:twoCellAnchor editAs="oneCell">
    <xdr:from>
      <xdr:col>6</xdr:col>
      <xdr:colOff>847725</xdr:colOff>
      <xdr:row>32</xdr:row>
      <xdr:rowOff>85725</xdr:rowOff>
    </xdr:from>
    <xdr:to>
      <xdr:col>6</xdr:col>
      <xdr:colOff>1524000</xdr:colOff>
      <xdr:row>36</xdr:row>
      <xdr:rowOff>0</xdr:rowOff>
    </xdr:to>
    <xdr:pic>
      <xdr:nvPicPr>
        <xdr:cNvPr id="14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5981700"/>
          <a:ext cx="676275" cy="657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6</xdr:col>
      <xdr:colOff>771525</xdr:colOff>
      <xdr:row>68</xdr:row>
      <xdr:rowOff>142875</xdr:rowOff>
    </xdr:from>
    <xdr:to>
      <xdr:col>6</xdr:col>
      <xdr:colOff>1457325</xdr:colOff>
      <xdr:row>70</xdr:row>
      <xdr:rowOff>104775</xdr:rowOff>
    </xdr:to>
    <xdr:sp>
      <xdr:nvSpPr>
        <xdr:cNvPr id="15" name="Rectangle 71">
          <a:hlinkClick r:id="rId2"/>
        </xdr:cNvPr>
        <xdr:cNvSpPr>
          <a:spLocks/>
        </xdr:cNvSpPr>
      </xdr:nvSpPr>
      <xdr:spPr>
        <a:xfrm rot="5400000">
          <a:off x="5457825" y="12411075"/>
          <a:ext cx="685800" cy="361950"/>
        </a:xfrm>
        <a:prstGeom prst="rect">
          <a:avLst/>
        </a:prstGeom>
        <a:gradFill rotWithShape="1">
          <a:gsLst>
            <a:gs pos="0">
              <a:srgbClr val="8989C4"/>
            </a:gs>
            <a:gs pos="100000">
              <a:srgbClr val="333399"/>
            </a:gs>
          </a:gsLst>
          <a:lin ang="0" scaled="1"/>
        </a:gradFill>
        <a:ln w="19050" cmpd="sng">
          <a:solidFill>
            <a:srgbClr val="333399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Evaluation</a:t>
          </a:r>
        </a:p>
      </xdr:txBody>
    </xdr:sp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1447800</xdr:colOff>
      <xdr:row>0</xdr:row>
      <xdr:rowOff>209550</xdr:rowOff>
    </xdr:from>
    <xdr:ext cx="3638550" cy="295275"/>
    <xdr:sp>
      <xdr:nvSpPr>
        <xdr:cNvPr id="1" name="Rectangle 81"/>
        <xdr:cNvSpPr>
          <a:spLocks/>
        </xdr:cNvSpPr>
      </xdr:nvSpPr>
      <xdr:spPr>
        <a:xfrm>
          <a:off x="1447800" y="209550"/>
          <a:ext cx="3638550" cy="295275"/>
        </a:xfrm>
        <a:prstGeom prst="rect">
          <a:avLst/>
        </a:prstGeom>
        <a:gradFill rotWithShape="1">
          <a:gsLst>
            <a:gs pos="0">
              <a:srgbClr val="CCCCFF"/>
            </a:gs>
            <a:gs pos="100000">
              <a:srgbClr val="FFFFFF"/>
            </a:gs>
          </a:gsLst>
          <a:lin ang="0" scaled="1"/>
        </a:gradFill>
        <a:ln w="15875" cmpd="sng">
          <a:solidFill>
            <a:srgbClr val="80808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80"/>
              </a:solidFill>
            </a:rPr>
            <a:t>O2/ CO Trim  Kontrolü ile yapılan tasarruf : 
</a:t>
          </a:r>
          <a:r>
            <a:rPr lang="en-US" cap="none" sz="1400" b="1" i="0" u="none" baseline="0">
              <a:solidFill>
                <a:srgbClr val="000080"/>
              </a:solidFill>
            </a:rPr>
            <a:t>
</a:t>
          </a:r>
        </a:p>
      </xdr:txBody>
    </xdr:sp>
    <xdr:clientData/>
  </xdr:oneCellAnchor>
  <xdr:twoCellAnchor>
    <xdr:from>
      <xdr:col>0</xdr:col>
      <xdr:colOff>19050</xdr:colOff>
      <xdr:row>2</xdr:row>
      <xdr:rowOff>171450</xdr:rowOff>
    </xdr:from>
    <xdr:to>
      <xdr:col>5</xdr:col>
      <xdr:colOff>1057275</xdr:colOff>
      <xdr:row>3</xdr:row>
      <xdr:rowOff>9525</xdr:rowOff>
    </xdr:to>
    <xdr:sp>
      <xdr:nvSpPr>
        <xdr:cNvPr id="2" name="Rectangle 125"/>
        <xdr:cNvSpPr>
          <a:spLocks/>
        </xdr:cNvSpPr>
      </xdr:nvSpPr>
      <xdr:spPr>
        <a:xfrm>
          <a:off x="19050" y="666750"/>
          <a:ext cx="7134225" cy="66675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767676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5</xdr:col>
      <xdr:colOff>381000</xdr:colOff>
      <xdr:row>31</xdr:row>
      <xdr:rowOff>47625</xdr:rowOff>
    </xdr:from>
    <xdr:to>
      <xdr:col>5</xdr:col>
      <xdr:colOff>1057275</xdr:colOff>
      <xdr:row>31</xdr:row>
      <xdr:rowOff>704850</xdr:rowOff>
    </xdr:to>
    <xdr:pic>
      <xdr:nvPicPr>
        <xdr:cNvPr id="3" name="Picture 10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5086350"/>
          <a:ext cx="676275" cy="657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>
    <tabColor indexed="39"/>
  </sheetPr>
  <dimension ref="A1:R59"/>
  <sheetViews>
    <sheetView tabSelected="1" zoomScalePageLayoutView="0" workbookViewId="0" topLeftCell="C4">
      <selection activeCell="G22" sqref="G22"/>
    </sheetView>
  </sheetViews>
  <sheetFormatPr defaultColWidth="9.140625" defaultRowHeight="12.75"/>
  <cols>
    <col min="1" max="1" width="5.7109375" style="12" customWidth="1"/>
    <col min="2" max="2" width="1.28515625" style="12" customWidth="1"/>
    <col min="3" max="3" width="5.00390625" style="12" customWidth="1"/>
    <col min="4" max="4" width="11.421875" style="12" customWidth="1"/>
    <col min="5" max="5" width="9.140625" style="12" customWidth="1"/>
    <col min="6" max="6" width="4.8515625" style="12" customWidth="1"/>
    <col min="7" max="7" width="9.140625" style="12" customWidth="1"/>
    <col min="8" max="8" width="13.8515625" style="12" customWidth="1"/>
    <col min="9" max="11" width="9.140625" style="12" customWidth="1"/>
    <col min="12" max="12" width="5.7109375" style="12" customWidth="1"/>
    <col min="13" max="14" width="9.140625" style="12" customWidth="1"/>
    <col min="15" max="15" width="16.8515625" style="12" customWidth="1"/>
    <col min="16" max="16" width="6.140625" style="12" customWidth="1"/>
    <col min="17" max="18" width="9.140625" style="12" hidden="1" customWidth="1"/>
    <col min="19" max="19" width="0.13671875" style="12" customWidth="1"/>
    <col min="20" max="16384" width="9.140625" style="12" customWidth="1"/>
  </cols>
  <sheetData>
    <row r="1" spans="1:15" ht="12.75" hidden="1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</row>
    <row r="2" ht="3" customHeight="1" hidden="1"/>
    <row r="3" ht="12.75" hidden="1"/>
    <row r="4" spans="3:14" ht="18">
      <c r="C4" s="19"/>
      <c r="D4" s="14"/>
      <c r="E4" s="14"/>
      <c r="F4" s="14"/>
      <c r="G4" s="14"/>
      <c r="H4" s="14"/>
      <c r="I4" s="14"/>
      <c r="J4" s="14"/>
      <c r="K4" s="11"/>
      <c r="L4" s="11"/>
      <c r="M4" s="11"/>
      <c r="N4" s="11"/>
    </row>
    <row r="5" spans="3:14" ht="18">
      <c r="C5" s="19"/>
      <c r="D5" s="14"/>
      <c r="E5" s="14"/>
      <c r="F5" s="14"/>
      <c r="G5" s="14"/>
      <c r="H5" s="14"/>
      <c r="I5" s="14"/>
      <c r="J5" s="14"/>
      <c r="K5" s="11"/>
      <c r="L5" s="11"/>
      <c r="M5" s="11"/>
      <c r="N5" s="11"/>
    </row>
    <row r="6" spans="3:14" ht="21">
      <c r="C6" s="19" t="s">
        <v>98</v>
      </c>
      <c r="D6" s="14"/>
      <c r="E6" s="14"/>
      <c r="F6" s="14"/>
      <c r="G6" s="14"/>
      <c r="H6" s="14"/>
      <c r="I6" s="14"/>
      <c r="J6" s="14"/>
      <c r="K6" s="11"/>
      <c r="L6" s="11"/>
      <c r="M6" s="11"/>
      <c r="N6" s="11"/>
    </row>
    <row r="7" spans="3:14" ht="12.75">
      <c r="C7" s="14"/>
      <c r="D7" s="14"/>
      <c r="E7" s="14"/>
      <c r="F7" s="14"/>
      <c r="G7" s="14"/>
      <c r="H7" s="14"/>
      <c r="I7" s="14"/>
      <c r="J7" s="14"/>
      <c r="K7" s="11"/>
      <c r="L7" s="11"/>
      <c r="M7" s="11"/>
      <c r="N7" s="11"/>
    </row>
    <row r="8" spans="3:18" ht="12.75">
      <c r="C8" s="14"/>
      <c r="D8" s="14"/>
      <c r="E8" s="14"/>
      <c r="F8" s="14"/>
      <c r="G8" s="14"/>
      <c r="H8" s="14"/>
      <c r="I8" s="14"/>
      <c r="J8" s="14"/>
      <c r="K8" s="11"/>
      <c r="L8" s="11"/>
      <c r="M8" s="11"/>
      <c r="N8" s="11"/>
      <c r="R8" s="13" t="s">
        <v>28</v>
      </c>
    </row>
    <row r="9" spans="3:18" ht="12.75">
      <c r="C9" s="18"/>
      <c r="D9" s="5"/>
      <c r="E9" s="5"/>
      <c r="F9" s="5"/>
      <c r="G9" s="5"/>
      <c r="H9" s="5"/>
      <c r="R9" s="13" t="s">
        <v>29</v>
      </c>
    </row>
    <row r="10" spans="3:18" ht="12.75">
      <c r="C10" s="5" t="s">
        <v>44</v>
      </c>
      <c r="D10" s="20"/>
      <c r="E10" s="5"/>
      <c r="F10" s="5"/>
      <c r="G10" s="5"/>
      <c r="H10" s="5"/>
      <c r="R10" s="13" t="s">
        <v>30</v>
      </c>
    </row>
    <row r="11" spans="3:18" ht="12.75">
      <c r="C11" s="5" t="s">
        <v>47</v>
      </c>
      <c r="D11" s="18"/>
      <c r="E11" s="16"/>
      <c r="F11" s="16"/>
      <c r="R11" s="13" t="s">
        <v>31</v>
      </c>
    </row>
    <row r="12" spans="3:18" ht="12.75">
      <c r="C12" s="5" t="s">
        <v>48</v>
      </c>
      <c r="D12" s="18"/>
      <c r="E12" s="16"/>
      <c r="F12" s="16"/>
      <c r="R12" s="13" t="s">
        <v>32</v>
      </c>
    </row>
    <row r="13" spans="3:18" ht="12.75">
      <c r="C13" s="5" t="s">
        <v>49</v>
      </c>
      <c r="D13" s="18"/>
      <c r="E13" s="16"/>
      <c r="F13" s="16"/>
      <c r="R13" s="13" t="s">
        <v>33</v>
      </c>
    </row>
    <row r="14" spans="3:18" ht="12.75">
      <c r="C14" s="5" t="s">
        <v>50</v>
      </c>
      <c r="D14" s="18"/>
      <c r="R14" s="13" t="s">
        <v>34</v>
      </c>
    </row>
    <row r="15" spans="3:18" ht="12.75">
      <c r="C15" s="5" t="s">
        <v>51</v>
      </c>
      <c r="D15" s="18"/>
      <c r="E15" s="16"/>
      <c r="F15" s="16"/>
      <c r="R15" s="13" t="s">
        <v>35</v>
      </c>
    </row>
    <row r="16" spans="3:18" ht="12.75">
      <c r="C16" s="5" t="s">
        <v>52</v>
      </c>
      <c r="D16" s="18"/>
      <c r="E16" s="16"/>
      <c r="F16" s="16"/>
      <c r="R16" s="13" t="s">
        <v>36</v>
      </c>
    </row>
    <row r="17" spans="3:18" ht="12.75">
      <c r="C17" s="12" t="s">
        <v>53</v>
      </c>
      <c r="D17" s="18"/>
      <c r="E17" s="16"/>
      <c r="F17" s="16"/>
      <c r="R17" s="13" t="s">
        <v>37</v>
      </c>
    </row>
    <row r="18" spans="3:6" ht="12.75">
      <c r="C18" s="5" t="s">
        <v>54</v>
      </c>
      <c r="D18" s="18"/>
      <c r="E18" s="16"/>
      <c r="F18" s="16"/>
    </row>
    <row r="19" spans="3:6" ht="12.75">
      <c r="C19" s="12" t="s">
        <v>55</v>
      </c>
      <c r="D19" s="18"/>
      <c r="E19" s="16"/>
      <c r="F19" s="16"/>
    </row>
    <row r="20" spans="3:6" ht="12.75">
      <c r="C20" s="5" t="s">
        <v>45</v>
      </c>
      <c r="D20" s="18"/>
      <c r="E20" s="16"/>
      <c r="F20" s="16"/>
    </row>
    <row r="21" spans="3:6" ht="12.75">
      <c r="C21" s="5" t="s">
        <v>46</v>
      </c>
      <c r="D21" s="15"/>
      <c r="E21" s="16"/>
      <c r="F21" s="16"/>
    </row>
    <row r="22" spans="3:6" ht="12.75">
      <c r="C22" s="20"/>
      <c r="D22" s="17"/>
      <c r="E22" s="16"/>
      <c r="F22" s="16"/>
    </row>
    <row r="23" spans="4:6" ht="12.75">
      <c r="D23" s="17"/>
      <c r="E23" s="16"/>
      <c r="F23" s="16"/>
    </row>
    <row r="24" ht="12.75">
      <c r="D24" s="15"/>
    </row>
    <row r="25" ht="12.75">
      <c r="C25" s="5"/>
    </row>
    <row r="26" ht="12.75">
      <c r="C26" s="5"/>
    </row>
    <row r="27" ht="12.75">
      <c r="C27" s="5"/>
    </row>
    <row r="28" ht="12.75">
      <c r="C28" s="5"/>
    </row>
    <row r="29" ht="12.75">
      <c r="C29" s="20"/>
    </row>
    <row r="30" ht="12.75">
      <c r="C30" s="5"/>
    </row>
    <row r="31" ht="12.75">
      <c r="C31" s="5"/>
    </row>
    <row r="32" ht="12.75">
      <c r="C32" s="5"/>
    </row>
    <row r="33" ht="12.75">
      <c r="C33" s="5"/>
    </row>
    <row r="34" ht="12.75">
      <c r="C34" s="5"/>
    </row>
    <row r="35" ht="12.75">
      <c r="C35" s="5"/>
    </row>
    <row r="36" s="24" customFormat="1" ht="12.75"/>
    <row r="37" spans="2:3" ht="12.75">
      <c r="B37" s="12" t="s">
        <v>27</v>
      </c>
      <c r="C37" s="22"/>
    </row>
    <row r="38" ht="15.75">
      <c r="C38" s="21"/>
    </row>
    <row r="39" ht="15.75">
      <c r="C39" s="21"/>
    </row>
    <row r="40" ht="12.75">
      <c r="C40" s="5"/>
    </row>
    <row r="41" ht="12.75">
      <c r="C41" s="5"/>
    </row>
    <row r="42" ht="12.75">
      <c r="C42" s="5"/>
    </row>
    <row r="43" ht="12.75">
      <c r="C43" s="5"/>
    </row>
    <row r="44" ht="15.75">
      <c r="C44" s="21"/>
    </row>
    <row r="45" ht="12.75">
      <c r="C45" s="5"/>
    </row>
    <row r="46" ht="12.75">
      <c r="C46" s="23"/>
    </row>
    <row r="47" ht="12.75">
      <c r="C47" s="5"/>
    </row>
    <row r="48" ht="12.75">
      <c r="C48" s="5"/>
    </row>
    <row r="49" ht="12.75">
      <c r="C49" s="5"/>
    </row>
    <row r="50" ht="12.75">
      <c r="C50" s="5"/>
    </row>
    <row r="51" ht="12.75">
      <c r="C51" s="23"/>
    </row>
    <row r="52" ht="12.75">
      <c r="C52" s="5"/>
    </row>
    <row r="53" ht="12.75">
      <c r="C53" s="5"/>
    </row>
    <row r="54" ht="12.75">
      <c r="C54" s="5"/>
    </row>
    <row r="55" ht="12.75">
      <c r="C55" s="5"/>
    </row>
    <row r="56" ht="12.75">
      <c r="C56" s="5"/>
    </row>
    <row r="57" ht="12.75">
      <c r="C57" s="5"/>
    </row>
    <row r="58" ht="12.75">
      <c r="C58" s="5"/>
    </row>
    <row r="59" ht="12.75">
      <c r="C59" s="5"/>
    </row>
  </sheetData>
  <sheetProtection/>
  <printOptions/>
  <pageMargins left="0.75" right="0.75" top="1" bottom="1" header="0.5" footer="0.5"/>
  <pageSetup horizontalDpi="300" verticalDpi="300" orientation="landscape" scale="78" r:id="rId4"/>
  <rowBreaks count="1" manualBreakCount="1">
    <brk id="27" max="255" man="1"/>
  </rowBreaks>
  <colBreaks count="1" manualBreakCount="1">
    <brk id="18" max="65535" man="1"/>
  </colBreaks>
  <drawing r:id="rId3"/>
  <legacyDrawing r:id="rId2"/>
  <oleObjects>
    <oleObject progId="Paint.Picture" shapeId="69969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indexed="39"/>
  </sheetPr>
  <dimension ref="A1:I129"/>
  <sheetViews>
    <sheetView zoomScalePageLayoutView="0" workbookViewId="0" topLeftCell="A1">
      <selection activeCell="L10" sqref="L10"/>
    </sheetView>
  </sheetViews>
  <sheetFormatPr defaultColWidth="11.421875" defaultRowHeight="12.75"/>
  <cols>
    <col min="1" max="1" width="11.421875" style="26" customWidth="1"/>
    <col min="2" max="2" width="14.421875" style="26" customWidth="1"/>
    <col min="3" max="3" width="6.421875" style="26" customWidth="1"/>
    <col min="4" max="4" width="11.8515625" style="26" customWidth="1"/>
    <col min="5" max="5" width="14.57421875" style="26" bestFit="1" customWidth="1"/>
    <col min="6" max="6" width="11.57421875" style="26" customWidth="1"/>
    <col min="7" max="7" width="22.8515625" style="26" customWidth="1"/>
    <col min="8" max="8" width="11.421875" style="26" hidden="1" customWidth="1"/>
    <col min="9" max="16384" width="11.421875" style="26" customWidth="1"/>
  </cols>
  <sheetData>
    <row r="1" spans="1:8" ht="18">
      <c r="A1" s="127"/>
      <c r="B1" s="128"/>
      <c r="C1" s="128"/>
      <c r="D1" s="128"/>
      <c r="E1" s="128"/>
      <c r="F1" s="128"/>
      <c r="G1" s="129"/>
      <c r="H1" s="25">
        <v>1</v>
      </c>
    </row>
    <row r="2" spans="1:8" ht="18">
      <c r="A2" s="130"/>
      <c r="B2" s="131"/>
      <c r="C2" s="131"/>
      <c r="D2" s="131"/>
      <c r="E2" s="131"/>
      <c r="F2" s="131"/>
      <c r="G2" s="132"/>
      <c r="H2" s="25">
        <f>IF(H1=1,0.66,0.68)</f>
        <v>0.66</v>
      </c>
    </row>
    <row r="3" spans="1:8" ht="13.5" thickBot="1">
      <c r="A3" s="27"/>
      <c r="B3" s="28"/>
      <c r="C3" s="28"/>
      <c r="D3" s="28"/>
      <c r="E3" s="28"/>
      <c r="F3" s="28"/>
      <c r="G3" s="29"/>
      <c r="H3" s="25">
        <f>IF(H1=1,0.009,0.007)</f>
        <v>0.009</v>
      </c>
    </row>
    <row r="4" spans="1:8" ht="15">
      <c r="A4" s="58" t="s">
        <v>56</v>
      </c>
      <c r="B4" s="61"/>
      <c r="C4" s="133" t="s">
        <v>104</v>
      </c>
      <c r="D4" s="134"/>
      <c r="E4" s="134"/>
      <c r="F4" s="135"/>
      <c r="G4" s="29"/>
      <c r="H4" s="25" t="b">
        <v>0</v>
      </c>
    </row>
    <row r="5" spans="1:7" ht="15">
      <c r="A5" s="59" t="s">
        <v>9</v>
      </c>
      <c r="B5" s="62"/>
      <c r="C5" s="124"/>
      <c r="D5" s="125"/>
      <c r="E5" s="125"/>
      <c r="F5" s="126"/>
      <c r="G5" s="29"/>
    </row>
    <row r="6" spans="1:7" ht="15">
      <c r="A6" s="59" t="s">
        <v>57</v>
      </c>
      <c r="B6" s="62"/>
      <c r="C6" s="124"/>
      <c r="D6" s="125"/>
      <c r="E6" s="125"/>
      <c r="F6" s="126"/>
      <c r="G6" s="29"/>
    </row>
    <row r="7" spans="1:7" ht="15">
      <c r="A7" s="59" t="s">
        <v>58</v>
      </c>
      <c r="B7" s="62"/>
      <c r="C7" s="124"/>
      <c r="D7" s="125"/>
      <c r="E7" s="125"/>
      <c r="F7" s="126"/>
      <c r="G7" s="29"/>
    </row>
    <row r="8" spans="1:7" ht="15">
      <c r="A8" s="59" t="s">
        <v>59</v>
      </c>
      <c r="B8" s="62"/>
      <c r="C8" s="124" t="s">
        <v>105</v>
      </c>
      <c r="D8" s="125"/>
      <c r="E8" s="125"/>
      <c r="F8" s="126"/>
      <c r="G8" s="29"/>
    </row>
    <row r="9" spans="1:7" ht="15">
      <c r="A9" s="59" t="s">
        <v>60</v>
      </c>
      <c r="B9" s="101"/>
      <c r="C9" s="124"/>
      <c r="D9" s="125"/>
      <c r="E9" s="125"/>
      <c r="F9" s="126"/>
      <c r="G9" s="29"/>
    </row>
    <row r="10" spans="1:7" ht="15">
      <c r="A10" s="59" t="s">
        <v>61</v>
      </c>
      <c r="B10" s="62"/>
      <c r="C10" s="99"/>
      <c r="D10" s="100"/>
      <c r="E10" s="100"/>
      <c r="F10" s="98"/>
      <c r="G10" s="29"/>
    </row>
    <row r="11" spans="1:7" ht="15">
      <c r="A11" s="59" t="s">
        <v>62</v>
      </c>
      <c r="B11" s="62"/>
      <c r="C11" s="99"/>
      <c r="D11" s="100"/>
      <c r="E11" s="100"/>
      <c r="F11" s="98"/>
      <c r="G11" s="29"/>
    </row>
    <row r="12" spans="1:7" ht="15">
      <c r="A12" s="59" t="s">
        <v>63</v>
      </c>
      <c r="B12" s="62"/>
      <c r="C12" s="99"/>
      <c r="D12" s="100"/>
      <c r="E12" s="100"/>
      <c r="F12" s="98"/>
      <c r="G12" s="29"/>
    </row>
    <row r="13" spans="1:7" ht="15">
      <c r="A13" s="59" t="s">
        <v>64</v>
      </c>
      <c r="B13" s="62"/>
      <c r="C13" s="99" t="s">
        <v>106</v>
      </c>
      <c r="D13" s="97"/>
      <c r="E13" s="100"/>
      <c r="F13" s="98"/>
      <c r="G13" s="29"/>
    </row>
    <row r="14" spans="1:7" ht="15.75" thickBot="1">
      <c r="A14" s="60" t="s">
        <v>65</v>
      </c>
      <c r="B14" s="63"/>
      <c r="C14" s="55" t="s">
        <v>66</v>
      </c>
      <c r="D14" s="54"/>
      <c r="E14" s="57" t="s">
        <v>67</v>
      </c>
      <c r="F14" s="56"/>
      <c r="G14" s="29"/>
    </row>
    <row r="15" spans="2:7" ht="12.75">
      <c r="B15" s="28"/>
      <c r="D15" s="28"/>
      <c r="F15" s="28"/>
      <c r="G15" s="29"/>
    </row>
    <row r="16" spans="1:7" ht="12.75">
      <c r="A16" s="30"/>
      <c r="B16" s="28"/>
      <c r="C16" s="28"/>
      <c r="D16" s="28"/>
      <c r="E16" s="28"/>
      <c r="F16" s="28"/>
      <c r="G16" s="29"/>
    </row>
    <row r="17" spans="1:7" ht="12.75">
      <c r="A17" s="27"/>
      <c r="B17" s="28"/>
      <c r="C17" s="28"/>
      <c r="D17" s="28"/>
      <c r="E17" s="28"/>
      <c r="F17" s="28"/>
      <c r="G17" s="29"/>
    </row>
    <row r="18" spans="1:7" ht="12.75">
      <c r="A18" s="30"/>
      <c r="B18" s="28"/>
      <c r="C18" s="28"/>
      <c r="D18" s="28"/>
      <c r="E18" s="28"/>
      <c r="F18" s="28"/>
      <c r="G18" s="29"/>
    </row>
    <row r="19" spans="1:7" ht="13.5" thickBot="1">
      <c r="A19" s="27"/>
      <c r="B19" s="28"/>
      <c r="C19" s="28"/>
      <c r="D19" s="28"/>
      <c r="E19" s="28"/>
      <c r="F19" s="28"/>
      <c r="G19" s="29"/>
    </row>
    <row r="20" spans="1:7" ht="13.5" thickTop="1">
      <c r="A20" s="27"/>
      <c r="B20" s="28"/>
      <c r="C20" s="28"/>
      <c r="D20" s="45" t="s">
        <v>68</v>
      </c>
      <c r="E20" s="39">
        <v>140</v>
      </c>
      <c r="F20" s="28" t="s">
        <v>0</v>
      </c>
      <c r="G20" s="29"/>
    </row>
    <row r="21" spans="1:7" ht="12.75">
      <c r="A21" s="27"/>
      <c r="B21" s="28"/>
      <c r="C21" s="28"/>
      <c r="D21" s="47" t="s">
        <v>69</v>
      </c>
      <c r="E21" s="40">
        <v>170</v>
      </c>
      <c r="F21" s="28" t="s">
        <v>0</v>
      </c>
      <c r="G21" s="29"/>
    </row>
    <row r="22" spans="1:7" ht="13.5" thickBot="1">
      <c r="A22" s="27"/>
      <c r="B22" s="28"/>
      <c r="C22" s="28"/>
      <c r="D22" s="46" t="s">
        <v>70</v>
      </c>
      <c r="E22" s="41">
        <v>200</v>
      </c>
      <c r="F22" s="28" t="s">
        <v>0</v>
      </c>
      <c r="G22" s="29"/>
    </row>
    <row r="23" spans="1:7" ht="13.5" thickTop="1">
      <c r="A23" s="27"/>
      <c r="B23" s="28"/>
      <c r="C23" s="28"/>
      <c r="F23" s="28"/>
      <c r="G23" s="29"/>
    </row>
    <row r="24" spans="1:7" ht="12.75">
      <c r="A24" s="27"/>
      <c r="B24" s="28"/>
      <c r="C24" s="28"/>
      <c r="D24" s="43"/>
      <c r="E24" s="44"/>
      <c r="F24" s="28"/>
      <c r="G24" s="29"/>
    </row>
    <row r="25" spans="1:7" ht="13.5" thickBot="1">
      <c r="A25" s="27"/>
      <c r="B25" s="28"/>
      <c r="C25" s="28"/>
      <c r="D25" s="28"/>
      <c r="E25" s="28"/>
      <c r="F25" s="28"/>
      <c r="G25" s="29"/>
    </row>
    <row r="26" spans="1:7" ht="16.5" thickTop="1">
      <c r="A26" s="30"/>
      <c r="B26" s="28"/>
      <c r="C26" s="28"/>
      <c r="D26" s="45" t="s">
        <v>68</v>
      </c>
      <c r="E26" s="48">
        <v>0.048</v>
      </c>
      <c r="F26" s="28" t="s">
        <v>1</v>
      </c>
      <c r="G26" s="42"/>
    </row>
    <row r="27" spans="1:7" ht="15.75">
      <c r="A27" s="27"/>
      <c r="B27" s="28"/>
      <c r="C27" s="28"/>
      <c r="D27" s="47" t="s">
        <v>69</v>
      </c>
      <c r="E27" s="49">
        <v>0.04</v>
      </c>
      <c r="F27" s="28" t="s">
        <v>1</v>
      </c>
      <c r="G27" s="29"/>
    </row>
    <row r="28" spans="1:7" ht="16.5" thickBot="1">
      <c r="A28" s="27"/>
      <c r="B28" s="28"/>
      <c r="C28" s="28"/>
      <c r="D28" s="46" t="s">
        <v>70</v>
      </c>
      <c r="E28" s="50">
        <v>0.032</v>
      </c>
      <c r="F28" s="28" t="s">
        <v>1</v>
      </c>
      <c r="G28" s="29"/>
    </row>
    <row r="29" spans="1:7" ht="13.5" thickTop="1">
      <c r="A29" s="27"/>
      <c r="B29" s="28"/>
      <c r="C29" s="28"/>
      <c r="F29" s="28"/>
      <c r="G29" s="29"/>
    </row>
    <row r="30" spans="1:7" ht="12.75">
      <c r="A30" s="27"/>
      <c r="B30" s="28"/>
      <c r="C30" s="28"/>
      <c r="F30" s="28"/>
      <c r="G30" s="29"/>
    </row>
    <row r="31" spans="1:7" ht="13.5" thickBot="1">
      <c r="A31" s="27"/>
      <c r="B31" s="28"/>
      <c r="C31" s="28"/>
      <c r="D31" s="28"/>
      <c r="E31" s="31"/>
      <c r="F31" s="28"/>
      <c r="G31" s="29"/>
    </row>
    <row r="32" spans="1:7" ht="16.5" thickTop="1">
      <c r="A32" s="30"/>
      <c r="B32" s="28"/>
      <c r="C32" s="28"/>
      <c r="D32" s="45" t="s">
        <v>68</v>
      </c>
      <c r="E32" s="48">
        <v>0.03</v>
      </c>
      <c r="F32" s="28" t="s">
        <v>1</v>
      </c>
      <c r="G32" s="29"/>
    </row>
    <row r="33" spans="1:7" ht="15.75">
      <c r="A33" s="27"/>
      <c r="B33" s="28"/>
      <c r="C33" s="28"/>
      <c r="D33" s="47" t="s">
        <v>69</v>
      </c>
      <c r="E33" s="49">
        <v>0.02</v>
      </c>
      <c r="F33" s="28" t="s">
        <v>1</v>
      </c>
      <c r="G33" s="29"/>
    </row>
    <row r="34" spans="1:7" ht="16.5" thickBot="1">
      <c r="A34" s="27"/>
      <c r="B34" s="28"/>
      <c r="C34" s="28"/>
      <c r="D34" s="46" t="s">
        <v>70</v>
      </c>
      <c r="E34" s="50">
        <v>0.018</v>
      </c>
      <c r="F34" s="28" t="s">
        <v>1</v>
      </c>
      <c r="G34" s="29"/>
    </row>
    <row r="35" spans="1:7" ht="13.5" thickTop="1">
      <c r="A35" s="27"/>
      <c r="B35" s="28"/>
      <c r="C35" s="28"/>
      <c r="D35" s="28"/>
      <c r="E35" s="28"/>
      <c r="F35" s="28"/>
      <c r="G35" s="29"/>
    </row>
    <row r="36" spans="1:7" ht="12.75">
      <c r="A36" s="27"/>
      <c r="B36" s="28"/>
      <c r="C36" s="28"/>
      <c r="D36" s="28"/>
      <c r="E36" s="28"/>
      <c r="F36" s="28"/>
      <c r="G36" s="29"/>
    </row>
    <row r="37" spans="1:7" ht="12.75">
      <c r="A37" s="27"/>
      <c r="B37" s="28"/>
      <c r="C37" s="28"/>
      <c r="D37" s="28"/>
      <c r="E37" s="28"/>
      <c r="F37" s="28"/>
      <c r="G37" s="29"/>
    </row>
    <row r="38" spans="1:7" ht="13.5" thickBot="1">
      <c r="A38" s="27"/>
      <c r="B38" s="28"/>
      <c r="C38" s="28"/>
      <c r="D38" s="28"/>
      <c r="E38" s="31"/>
      <c r="F38" s="28"/>
      <c r="G38" s="29"/>
    </row>
    <row r="39" spans="1:7" ht="16.5" thickTop="1">
      <c r="A39" s="30"/>
      <c r="B39" s="28"/>
      <c r="C39" s="28"/>
      <c r="D39" s="45" t="s">
        <v>68</v>
      </c>
      <c r="E39" s="48">
        <v>0.02</v>
      </c>
      <c r="F39" s="28" t="s">
        <v>1</v>
      </c>
      <c r="G39" s="64" t="s">
        <v>13</v>
      </c>
    </row>
    <row r="40" spans="1:7" ht="15.75">
      <c r="A40" s="27"/>
      <c r="B40" s="28"/>
      <c r="C40" s="28"/>
      <c r="D40" s="47" t="s">
        <v>69</v>
      </c>
      <c r="E40" s="49">
        <v>0.013</v>
      </c>
      <c r="F40" s="28" t="s">
        <v>1</v>
      </c>
      <c r="G40" s="64" t="s">
        <v>14</v>
      </c>
    </row>
    <row r="41" spans="1:7" ht="16.5" thickBot="1">
      <c r="A41" s="27"/>
      <c r="B41" s="28"/>
      <c r="C41" s="28"/>
      <c r="D41" s="46" t="s">
        <v>70</v>
      </c>
      <c r="E41" s="50">
        <v>0.012</v>
      </c>
      <c r="F41" s="28" t="s">
        <v>1</v>
      </c>
      <c r="G41" s="64" t="s">
        <v>15</v>
      </c>
    </row>
    <row r="42" spans="1:7" ht="13.5" thickTop="1">
      <c r="A42" s="27"/>
      <c r="B42" s="28"/>
      <c r="C42" s="28"/>
      <c r="D42" s="28"/>
      <c r="E42" s="28"/>
      <c r="F42" s="28"/>
      <c r="G42" s="51"/>
    </row>
    <row r="43" spans="1:7" ht="13.5" thickBot="1">
      <c r="A43" s="27"/>
      <c r="B43" s="28"/>
      <c r="C43" s="28"/>
      <c r="D43" s="28"/>
      <c r="E43" s="31"/>
      <c r="F43" s="28"/>
      <c r="G43" s="29"/>
    </row>
    <row r="44" spans="1:7" ht="13.5" thickBot="1">
      <c r="A44" s="30"/>
      <c r="B44" s="28"/>
      <c r="C44" s="28"/>
      <c r="D44" s="28"/>
      <c r="E44" s="52">
        <v>7000</v>
      </c>
      <c r="F44" s="28"/>
      <c r="G44" s="29"/>
    </row>
    <row r="45" spans="1:7" ht="12.75">
      <c r="A45" s="30"/>
      <c r="B45" s="28"/>
      <c r="C45" s="28"/>
      <c r="D45" s="28"/>
      <c r="F45" s="28"/>
      <c r="G45" s="29"/>
    </row>
    <row r="46" spans="1:7" ht="12.75">
      <c r="A46" s="30"/>
      <c r="B46" s="28"/>
      <c r="C46" s="28"/>
      <c r="D46" s="28"/>
      <c r="F46" s="28"/>
      <c r="G46" s="29"/>
    </row>
    <row r="47" spans="1:7" ht="13.5" thickBot="1">
      <c r="A47" s="30"/>
      <c r="B47" s="28"/>
      <c r="C47" s="28"/>
      <c r="D47" s="28"/>
      <c r="E47" s="28"/>
      <c r="F47" s="28"/>
      <c r="G47" s="29"/>
    </row>
    <row r="48" spans="1:7" ht="13.5" thickTop="1">
      <c r="A48" s="30"/>
      <c r="B48" s="28"/>
      <c r="C48" s="28"/>
      <c r="D48" s="45" t="s">
        <v>68</v>
      </c>
      <c r="E48" s="48">
        <v>0.1</v>
      </c>
      <c r="F48" s="28"/>
      <c r="G48" s="29"/>
    </row>
    <row r="49" spans="1:7" ht="12.75">
      <c r="A49" s="27"/>
      <c r="B49" s="28"/>
      <c r="C49" s="28"/>
      <c r="D49" s="47" t="s">
        <v>69</v>
      </c>
      <c r="E49" s="49">
        <v>0.7</v>
      </c>
      <c r="F49" s="28"/>
      <c r="G49" s="29"/>
    </row>
    <row r="50" spans="1:7" ht="13.5" thickBot="1">
      <c r="A50" s="27"/>
      <c r="B50" s="28"/>
      <c r="C50" s="28"/>
      <c r="D50" s="46" t="s">
        <v>70</v>
      </c>
      <c r="E50" s="50">
        <v>0.2</v>
      </c>
      <c r="F50" s="28"/>
      <c r="G50" s="32">
        <f>IF(E48+E49+E50=1,"","Summe falsch !")</f>
      </c>
    </row>
    <row r="51" spans="1:7" ht="13.5" thickTop="1">
      <c r="A51" s="27"/>
      <c r="B51" s="28"/>
      <c r="C51" s="28"/>
      <c r="F51" s="28"/>
      <c r="G51" s="32"/>
    </row>
    <row r="52" spans="1:7" ht="12.75">
      <c r="A52" s="27"/>
      <c r="B52" s="28"/>
      <c r="C52" s="28"/>
      <c r="F52" s="28"/>
      <c r="G52" s="32"/>
    </row>
    <row r="53" spans="1:7" ht="13.5" thickBot="1">
      <c r="A53" s="27"/>
      <c r="B53" s="28"/>
      <c r="C53" s="28"/>
      <c r="D53" s="28"/>
      <c r="E53" s="28"/>
      <c r="F53" s="28"/>
      <c r="G53" s="29"/>
    </row>
    <row r="54" spans="1:7" ht="15.75" thickTop="1">
      <c r="A54" s="30"/>
      <c r="B54" s="28"/>
      <c r="C54" s="28"/>
      <c r="D54" s="45" t="s">
        <v>68</v>
      </c>
      <c r="E54" s="39">
        <v>130</v>
      </c>
      <c r="F54" s="28" t="str">
        <f>IF($H$1=1,"Nm³/h","Liter/h")</f>
        <v>Nm³/h</v>
      </c>
      <c r="G54" s="64" t="s">
        <v>16</v>
      </c>
    </row>
    <row r="55" spans="1:7" ht="15">
      <c r="A55" s="27"/>
      <c r="B55" s="28"/>
      <c r="C55" s="28"/>
      <c r="D55" s="47" t="s">
        <v>69</v>
      </c>
      <c r="E55" s="40">
        <v>390</v>
      </c>
      <c r="F55" s="28" t="str">
        <f>IF($H$1=1,"Nm³/h","Liter/h")</f>
        <v>Nm³/h</v>
      </c>
      <c r="G55" s="64" t="s">
        <v>17</v>
      </c>
    </row>
    <row r="56" spans="1:7" ht="15.75" thickBot="1">
      <c r="A56" s="27"/>
      <c r="B56" s="28"/>
      <c r="C56" s="28"/>
      <c r="D56" s="46" t="s">
        <v>70</v>
      </c>
      <c r="E56" s="41">
        <v>650</v>
      </c>
      <c r="F56" s="28" t="str">
        <f>IF($H$1=1,"Nm³/h","Liter/h")</f>
        <v>Nm³/h</v>
      </c>
      <c r="G56" s="64" t="s">
        <v>18</v>
      </c>
    </row>
    <row r="57" spans="1:7" ht="15.75" thickTop="1">
      <c r="A57" s="27"/>
      <c r="B57" s="28"/>
      <c r="C57" s="28"/>
      <c r="D57" s="28"/>
      <c r="E57" s="28"/>
      <c r="F57" s="28"/>
      <c r="G57" s="64" t="s">
        <v>19</v>
      </c>
    </row>
    <row r="58" spans="1:7" ht="15">
      <c r="A58" s="27"/>
      <c r="B58" s="28"/>
      <c r="C58" s="28"/>
      <c r="D58" s="28"/>
      <c r="E58" s="28"/>
      <c r="F58" s="28"/>
      <c r="G58" s="64" t="s">
        <v>20</v>
      </c>
    </row>
    <row r="59" spans="1:6" ht="13.5" thickBot="1">
      <c r="A59" s="27"/>
      <c r="B59" s="28"/>
      <c r="C59" s="28"/>
      <c r="D59" s="28"/>
      <c r="E59" s="28"/>
      <c r="F59" s="28"/>
    </row>
    <row r="60" spans="1:6" ht="13.5" thickTop="1">
      <c r="A60" s="30"/>
      <c r="B60" s="28"/>
      <c r="C60" s="28"/>
      <c r="D60" s="45" t="s">
        <v>8</v>
      </c>
      <c r="E60" s="39">
        <v>30</v>
      </c>
      <c r="F60" s="28" t="s">
        <v>0</v>
      </c>
    </row>
    <row r="61" spans="1:7" ht="13.5" thickBot="1">
      <c r="A61" s="27"/>
      <c r="B61" s="28"/>
      <c r="C61" s="28"/>
      <c r="D61" s="53" t="s">
        <v>2</v>
      </c>
      <c r="E61" s="41">
        <v>10</v>
      </c>
      <c r="F61" s="28" t="s">
        <v>0</v>
      </c>
      <c r="G61" s="29"/>
    </row>
    <row r="62" spans="1:7" ht="13.5" thickTop="1">
      <c r="A62" s="27"/>
      <c r="B62" s="28"/>
      <c r="C62" s="28"/>
      <c r="D62" s="28"/>
      <c r="E62" s="28"/>
      <c r="F62" s="28"/>
      <c r="G62" s="29"/>
    </row>
    <row r="63" spans="1:7" ht="12.75">
      <c r="A63" s="30"/>
      <c r="B63" s="28"/>
      <c r="C63" s="28"/>
      <c r="D63" s="28"/>
      <c r="G63" s="29"/>
    </row>
    <row r="64" spans="1:7" ht="13.5" thickBot="1">
      <c r="A64" s="30"/>
      <c r="B64" s="28"/>
      <c r="C64" s="28"/>
      <c r="D64" s="28"/>
      <c r="E64" s="28"/>
      <c r="F64" s="28"/>
      <c r="G64" s="29"/>
    </row>
    <row r="65" spans="1:7" ht="13.5" thickBot="1">
      <c r="A65" s="30"/>
      <c r="B65" s="28"/>
      <c r="C65" s="28"/>
      <c r="D65" s="28"/>
      <c r="E65" s="52">
        <v>0.35</v>
      </c>
      <c r="F65" s="28" t="str">
        <f>IF($H$1=1,"EUR/Nm³","EUR/Liter")</f>
        <v>EUR/Nm³</v>
      </c>
      <c r="G65" s="29"/>
    </row>
    <row r="66" spans="1:7" ht="12.75">
      <c r="A66" s="30"/>
      <c r="B66" s="28"/>
      <c r="C66" s="28"/>
      <c r="D66" s="28"/>
      <c r="E66" s="28"/>
      <c r="F66" s="28"/>
      <c r="G66" s="29"/>
    </row>
    <row r="67" spans="1:7" ht="12.75">
      <c r="A67" s="30"/>
      <c r="B67" s="28"/>
      <c r="C67" s="28"/>
      <c r="D67" s="28"/>
      <c r="E67" s="28"/>
      <c r="F67" s="28"/>
      <c r="G67" s="29"/>
    </row>
    <row r="68" spans="1:7" ht="12.75">
      <c r="A68" s="30"/>
      <c r="B68" s="28"/>
      <c r="C68" s="28"/>
      <c r="D68" s="28"/>
      <c r="E68" s="28"/>
      <c r="F68" s="28"/>
      <c r="G68" s="29"/>
    </row>
    <row r="69" spans="1:9" s="28" customFormat="1" ht="15.75">
      <c r="A69" s="102" t="s">
        <v>71</v>
      </c>
      <c r="G69" s="29"/>
      <c r="I69" s="27"/>
    </row>
    <row r="70" spans="1:7" s="28" customFormat="1" ht="15.75">
      <c r="A70" s="102" t="s">
        <v>72</v>
      </c>
      <c r="G70" s="29"/>
    </row>
    <row r="71" spans="1:7" ht="12.75">
      <c r="A71" s="33"/>
      <c r="B71" s="34"/>
      <c r="C71" s="34"/>
      <c r="D71" s="34"/>
      <c r="E71" s="34"/>
      <c r="F71" s="34"/>
      <c r="G71" s="35"/>
    </row>
    <row r="72" spans="1:7" ht="12.75" hidden="1">
      <c r="A72" s="36"/>
      <c r="B72" s="37"/>
      <c r="C72" s="37"/>
      <c r="D72" s="37"/>
      <c r="E72" s="37"/>
      <c r="F72" s="37"/>
      <c r="G72" s="38"/>
    </row>
    <row r="73" spans="1:7" ht="12.75" hidden="1">
      <c r="A73" s="30"/>
      <c r="B73" s="28"/>
      <c r="C73" s="28"/>
      <c r="D73" s="28"/>
      <c r="E73" s="28"/>
      <c r="F73" s="28"/>
      <c r="G73" s="29"/>
    </row>
    <row r="74" ht="12.75" hidden="1">
      <c r="G74" s="29"/>
    </row>
    <row r="75" ht="12.75" hidden="1">
      <c r="G75" s="29"/>
    </row>
    <row r="76" spans="1:7" ht="12.75" hidden="1">
      <c r="A76" s="103"/>
      <c r="B76" s="103"/>
      <c r="C76" s="103"/>
      <c r="D76" s="103"/>
      <c r="E76" s="103"/>
      <c r="F76" s="103"/>
      <c r="G76" s="104"/>
    </row>
    <row r="77" spans="1:7" ht="12.75" hidden="1">
      <c r="A77" s="103"/>
      <c r="B77" s="103"/>
      <c r="C77" s="103"/>
      <c r="D77" s="103"/>
      <c r="E77" s="103"/>
      <c r="F77" s="103"/>
      <c r="G77" s="104"/>
    </row>
    <row r="78" spans="1:7" ht="12.75" hidden="1">
      <c r="A78" s="103" t="s">
        <v>38</v>
      </c>
      <c r="B78" s="103"/>
      <c r="C78" s="103"/>
      <c r="D78" s="103"/>
      <c r="E78" s="103"/>
      <c r="F78" s="103"/>
      <c r="G78" s="104"/>
    </row>
    <row r="79" spans="1:7" ht="15.75" hidden="1">
      <c r="A79" s="103" t="s">
        <v>73</v>
      </c>
      <c r="B79" s="103"/>
      <c r="C79" s="103"/>
      <c r="D79" s="103"/>
      <c r="E79" s="103">
        <f>IF(H1=1,0.03,0.01)</f>
        <v>0.03</v>
      </c>
      <c r="F79" s="103" t="s">
        <v>74</v>
      </c>
      <c r="G79" s="104"/>
    </row>
    <row r="80" spans="1:7" ht="12.75" hidden="1">
      <c r="A80" s="103"/>
      <c r="B80" s="103"/>
      <c r="C80" s="103"/>
      <c r="D80" s="103"/>
      <c r="E80" s="103"/>
      <c r="F80" s="103"/>
      <c r="G80" s="104"/>
    </row>
    <row r="81" spans="1:7" ht="8.25" customHeight="1" hidden="1">
      <c r="A81" s="103"/>
      <c r="B81" s="103"/>
      <c r="C81" s="103"/>
      <c r="D81" s="103"/>
      <c r="E81" s="103"/>
      <c r="F81" s="103"/>
      <c r="G81" s="104"/>
    </row>
    <row r="82" spans="1:7" ht="12.75" hidden="1">
      <c r="A82" s="103"/>
      <c r="B82" s="103"/>
      <c r="C82" s="103"/>
      <c r="D82" s="103"/>
      <c r="E82" s="103"/>
      <c r="F82" s="103"/>
      <c r="G82" s="104"/>
    </row>
    <row r="83" spans="1:7" ht="12.75" hidden="1">
      <c r="A83" s="103" t="s">
        <v>6</v>
      </c>
      <c r="B83" s="103"/>
      <c r="C83" s="103"/>
      <c r="D83" s="103"/>
      <c r="E83" s="103"/>
      <c r="F83" s="103"/>
      <c r="G83" s="104"/>
    </row>
    <row r="84" spans="1:7" ht="15.75" hidden="1">
      <c r="A84" s="103" t="s">
        <v>75</v>
      </c>
      <c r="B84" s="103"/>
      <c r="C84" s="103"/>
      <c r="D84" s="103"/>
      <c r="E84" s="103">
        <f>IF(H1=1,0.01,0.005)</f>
        <v>0.01</v>
      </c>
      <c r="F84" s="103" t="s">
        <v>74</v>
      </c>
      <c r="G84" s="104"/>
    </row>
    <row r="85" spans="1:7" ht="12.75" hidden="1">
      <c r="A85" s="103"/>
      <c r="B85" s="103"/>
      <c r="C85" s="103"/>
      <c r="D85" s="103"/>
      <c r="E85" s="103"/>
      <c r="F85" s="103"/>
      <c r="G85" s="104"/>
    </row>
    <row r="86" spans="1:7" ht="12.75" hidden="1">
      <c r="A86" s="103"/>
      <c r="B86" s="103"/>
      <c r="C86" s="103"/>
      <c r="D86" s="103"/>
      <c r="E86" s="103"/>
      <c r="F86" s="103"/>
      <c r="G86" s="104"/>
    </row>
    <row r="87" spans="1:7" ht="12.75" hidden="1">
      <c r="A87" s="103"/>
      <c r="B87" s="103"/>
      <c r="C87" s="103"/>
      <c r="D87" s="103"/>
      <c r="E87" s="103"/>
      <c r="F87" s="103"/>
      <c r="G87" s="104"/>
    </row>
    <row r="88" spans="1:7" ht="12.75" hidden="1">
      <c r="A88" s="103"/>
      <c r="B88" s="103"/>
      <c r="C88" s="103"/>
      <c r="D88" s="103"/>
      <c r="E88" s="103"/>
      <c r="F88" s="103"/>
      <c r="G88" s="104"/>
    </row>
    <row r="89" spans="1:7" ht="12.75" hidden="1">
      <c r="A89" s="103"/>
      <c r="B89" s="103"/>
      <c r="C89" s="103"/>
      <c r="D89" s="103"/>
      <c r="E89" s="103"/>
      <c r="F89" s="103"/>
      <c r="G89" s="104"/>
    </row>
    <row r="90" spans="1:7" ht="15.75" hidden="1">
      <c r="A90" s="103" t="s">
        <v>7</v>
      </c>
      <c r="B90" s="103"/>
      <c r="C90" s="103"/>
      <c r="D90" s="103"/>
      <c r="E90" s="103">
        <v>0.01</v>
      </c>
      <c r="F90" s="103" t="s">
        <v>76</v>
      </c>
      <c r="G90" s="104"/>
    </row>
    <row r="91" spans="1:7" ht="15.75" hidden="1">
      <c r="A91" s="103"/>
      <c r="B91" s="103"/>
      <c r="C91" s="103"/>
      <c r="D91" s="103"/>
      <c r="E91" s="103"/>
      <c r="F91" s="103" t="s">
        <v>77</v>
      </c>
      <c r="G91" s="104"/>
    </row>
    <row r="92" spans="1:7" ht="12.75" hidden="1">
      <c r="A92" s="103"/>
      <c r="B92" s="103"/>
      <c r="C92" s="103"/>
      <c r="D92" s="103"/>
      <c r="E92" s="103"/>
      <c r="F92" s="103"/>
      <c r="G92" s="104"/>
    </row>
    <row r="93" spans="1:7" ht="12.75" hidden="1">
      <c r="A93" s="103"/>
      <c r="B93" s="103"/>
      <c r="C93" s="103"/>
      <c r="D93" s="103"/>
      <c r="E93" s="103"/>
      <c r="F93" s="103"/>
      <c r="G93" s="104"/>
    </row>
    <row r="94" spans="1:7" ht="12.75" hidden="1">
      <c r="A94" s="103"/>
      <c r="B94" s="103"/>
      <c r="C94" s="103"/>
      <c r="D94" s="103"/>
      <c r="E94" s="103"/>
      <c r="F94" s="103"/>
      <c r="G94" s="104"/>
    </row>
    <row r="95" spans="1:7" ht="12.75" hidden="1">
      <c r="A95" s="103"/>
      <c r="B95" s="103"/>
      <c r="C95" s="103"/>
      <c r="D95" s="103"/>
      <c r="E95" s="103"/>
      <c r="F95" s="103"/>
      <c r="G95" s="104"/>
    </row>
    <row r="96" spans="1:7" ht="15.75" customHeight="1" hidden="1">
      <c r="A96" s="103"/>
      <c r="B96" s="103"/>
      <c r="C96" s="103"/>
      <c r="D96" s="103" t="s">
        <v>10</v>
      </c>
      <c r="E96" s="103">
        <v>0.01</v>
      </c>
      <c r="F96" s="103" t="s">
        <v>74</v>
      </c>
      <c r="G96" s="104"/>
    </row>
    <row r="97" spans="1:7" ht="15.75" customHeight="1" hidden="1">
      <c r="A97" s="103"/>
      <c r="B97" s="103"/>
      <c r="C97" s="103"/>
      <c r="D97" s="103"/>
      <c r="E97" s="103"/>
      <c r="F97" s="103" t="s">
        <v>78</v>
      </c>
      <c r="G97" s="104"/>
    </row>
    <row r="98" spans="1:7" ht="15.75" hidden="1">
      <c r="A98" s="103"/>
      <c r="B98" s="103"/>
      <c r="C98" s="103"/>
      <c r="D98" s="103" t="s">
        <v>12</v>
      </c>
      <c r="E98" s="103">
        <v>0.005</v>
      </c>
      <c r="F98" s="103" t="s">
        <v>74</v>
      </c>
      <c r="G98" s="104"/>
    </row>
    <row r="99" spans="1:7" ht="15.75" hidden="1">
      <c r="A99" s="103"/>
      <c r="B99" s="103"/>
      <c r="C99" s="103"/>
      <c r="D99" s="103"/>
      <c r="E99" s="103"/>
      <c r="F99" s="103" t="s">
        <v>79</v>
      </c>
      <c r="G99" s="104"/>
    </row>
    <row r="100" spans="1:7" ht="15.75" hidden="1">
      <c r="A100" s="103"/>
      <c r="B100" s="103"/>
      <c r="C100" s="103"/>
      <c r="D100" s="103" t="s">
        <v>11</v>
      </c>
      <c r="E100" s="103">
        <v>0.005</v>
      </c>
      <c r="F100" s="103" t="s">
        <v>74</v>
      </c>
      <c r="G100" s="104"/>
    </row>
    <row r="101" spans="1:7" ht="15.75" hidden="1">
      <c r="A101" s="103"/>
      <c r="B101" s="103"/>
      <c r="C101" s="103"/>
      <c r="D101" s="103"/>
      <c r="E101" s="103"/>
      <c r="F101" s="103" t="s">
        <v>79</v>
      </c>
      <c r="G101" s="104"/>
    </row>
    <row r="102" spans="1:7" ht="11.25" customHeight="1" hidden="1">
      <c r="A102" s="103"/>
      <c r="B102" s="103"/>
      <c r="C102" s="103"/>
      <c r="D102" s="103"/>
      <c r="E102" s="103"/>
      <c r="F102" s="103"/>
      <c r="G102" s="104"/>
    </row>
    <row r="103" ht="17.25" customHeight="1" hidden="1">
      <c r="G103" s="29"/>
    </row>
    <row r="104" ht="17.25" customHeight="1" hidden="1">
      <c r="G104" s="29"/>
    </row>
    <row r="105" ht="12.75" hidden="1">
      <c r="G105" s="29"/>
    </row>
    <row r="106" spans="1:7" ht="12.75" hidden="1">
      <c r="A106" s="26">
        <f>IF($H$4,"Savings by O2-Control:","")</f>
      </c>
      <c r="E106" s="26">
        <f>IF($H$4,Evaluation!G153,"")</f>
      </c>
      <c r="F106" s="26">
        <f>IF($H$4,"EUR","")</f>
      </c>
      <c r="G106" s="29"/>
    </row>
    <row r="107" spans="1:7" ht="12.75" hidden="1">
      <c r="A107" s="26">
        <f>IF($H$4,"Savings by CO-Control:","")</f>
      </c>
      <c r="E107" s="103">
        <f>IF($H$4,Evaluation!G156,"")</f>
      </c>
      <c r="F107" s="103">
        <f>IF($H$4,"EUR","")</f>
      </c>
      <c r="G107" s="29"/>
    </row>
    <row r="108" spans="1:7" ht="12.75" hidden="1">
      <c r="A108" s="26">
        <f>IF($H$4,"Savings by Inverter Control:","")</f>
      </c>
      <c r="E108" s="103" t="e">
        <f>Evaluation!C160</f>
        <v>#REF!</v>
      </c>
      <c r="F108" s="103" t="s">
        <v>39</v>
      </c>
      <c r="G108" s="29"/>
    </row>
    <row r="109" spans="1:7" ht="12.75" hidden="1">
      <c r="A109" s="26">
        <f>IF($H$4,"Total Savings:","")</f>
      </c>
      <c r="E109" s="103" t="e">
        <f>E106+E107+E108</f>
        <v>#VALUE!</v>
      </c>
      <c r="F109" s="103">
        <f>IF($H$4,"EUR","")</f>
      </c>
      <c r="G109" s="29"/>
    </row>
    <row r="110" ht="12.75" hidden="1">
      <c r="G110" s="29"/>
    </row>
    <row r="111" spans="1:7" ht="12.75" hidden="1">
      <c r="A111" s="26">
        <f>IF($H$4,"Total CO2-savings:","")</f>
      </c>
      <c r="E111" s="26">
        <f>IF($H$4,Evaluation!G161,"")</f>
      </c>
      <c r="F111" s="26">
        <f>IF($H$4,"t","")</f>
      </c>
      <c r="G111" s="29"/>
    </row>
    <row r="112" spans="1:7" ht="12.75" hidden="1">
      <c r="A112" s="27"/>
      <c r="B112" s="28"/>
      <c r="C112" s="28"/>
      <c r="D112" s="28"/>
      <c r="E112" s="28"/>
      <c r="F112" s="28"/>
      <c r="G112" s="29"/>
    </row>
    <row r="113" spans="1:7" ht="12.75" hidden="1">
      <c r="A113" s="27"/>
      <c r="B113" s="28"/>
      <c r="C113" s="28"/>
      <c r="D113" s="28"/>
      <c r="E113" s="28"/>
      <c r="F113" s="28"/>
      <c r="G113" s="29"/>
    </row>
    <row r="114" spans="1:7" ht="12.75" hidden="1">
      <c r="A114" s="27"/>
      <c r="B114" s="28"/>
      <c r="C114" s="28"/>
      <c r="D114" s="28"/>
      <c r="E114" s="28"/>
      <c r="F114" s="28"/>
      <c r="G114" s="29"/>
    </row>
    <row r="115" spans="1:7" ht="12.75" hidden="1">
      <c r="A115" s="27"/>
      <c r="B115" s="28"/>
      <c r="C115" s="28"/>
      <c r="D115" s="28"/>
      <c r="E115" s="28"/>
      <c r="F115" s="28"/>
      <c r="G115" s="29"/>
    </row>
    <row r="116" spans="1:7" ht="12.75" hidden="1">
      <c r="A116" s="27"/>
      <c r="B116" s="28"/>
      <c r="C116" s="28"/>
      <c r="D116" s="28"/>
      <c r="E116" s="28"/>
      <c r="F116" s="28"/>
      <c r="G116" s="29"/>
    </row>
    <row r="117" spans="1:7" ht="12.75" hidden="1">
      <c r="A117" s="27"/>
      <c r="B117" s="28"/>
      <c r="C117" s="28"/>
      <c r="D117" s="28"/>
      <c r="E117" s="28"/>
      <c r="F117" s="28"/>
      <c r="G117" s="29"/>
    </row>
    <row r="118" spans="1:7" ht="12.75" hidden="1">
      <c r="A118" s="27"/>
      <c r="B118" s="28"/>
      <c r="C118" s="28"/>
      <c r="D118" s="28"/>
      <c r="E118" s="28"/>
      <c r="F118" s="28"/>
      <c r="G118" s="29"/>
    </row>
    <row r="119" spans="1:7" ht="12.75" hidden="1">
      <c r="A119" s="27"/>
      <c r="B119" s="28"/>
      <c r="C119" s="28"/>
      <c r="D119" s="28"/>
      <c r="E119" s="28"/>
      <c r="F119" s="28"/>
      <c r="G119" s="29"/>
    </row>
    <row r="120" spans="1:7" ht="11.25" customHeight="1" hidden="1">
      <c r="A120" s="27"/>
      <c r="B120" s="28"/>
      <c r="C120" s="28"/>
      <c r="D120" s="28"/>
      <c r="E120" s="28"/>
      <c r="F120" s="28"/>
      <c r="G120" s="29"/>
    </row>
    <row r="121" spans="1:7" ht="12.75" hidden="1">
      <c r="A121" s="27"/>
      <c r="B121" s="28"/>
      <c r="C121" s="28"/>
      <c r="D121" s="28"/>
      <c r="E121" s="28"/>
      <c r="F121" s="28"/>
      <c r="G121" s="29"/>
    </row>
    <row r="122" spans="1:7" ht="12.75" hidden="1">
      <c r="A122" s="27"/>
      <c r="B122" s="28"/>
      <c r="C122" s="28"/>
      <c r="D122" s="28"/>
      <c r="E122" s="28"/>
      <c r="F122" s="28"/>
      <c r="G122" s="29"/>
    </row>
    <row r="123" spans="1:7" ht="12.75" hidden="1">
      <c r="A123" s="27"/>
      <c r="B123" s="28"/>
      <c r="C123" s="28"/>
      <c r="D123" s="28"/>
      <c r="E123" s="28"/>
      <c r="F123" s="28"/>
      <c r="G123" s="29"/>
    </row>
    <row r="124" spans="1:7" ht="12.75" hidden="1">
      <c r="A124" s="27"/>
      <c r="B124" s="28"/>
      <c r="C124" s="28"/>
      <c r="D124" s="28"/>
      <c r="E124" s="28"/>
      <c r="F124" s="28"/>
      <c r="G124" s="29"/>
    </row>
    <row r="125" spans="1:7" ht="12.75" hidden="1">
      <c r="A125" s="27"/>
      <c r="B125" s="28"/>
      <c r="C125" s="28"/>
      <c r="D125" s="28"/>
      <c r="E125" s="28"/>
      <c r="F125" s="28"/>
      <c r="G125" s="29"/>
    </row>
    <row r="126" spans="1:7" ht="12.75" hidden="1">
      <c r="A126" s="27"/>
      <c r="B126" s="28"/>
      <c r="C126" s="28"/>
      <c r="D126" s="28"/>
      <c r="E126" s="28"/>
      <c r="F126" s="28"/>
      <c r="G126" s="29"/>
    </row>
    <row r="127" spans="1:7" ht="12.75" hidden="1">
      <c r="A127" s="27"/>
      <c r="B127" s="28"/>
      <c r="C127" s="28"/>
      <c r="D127" s="28"/>
      <c r="E127" s="28"/>
      <c r="F127" s="28"/>
      <c r="G127" s="29"/>
    </row>
    <row r="128" spans="1:7" ht="12.75" hidden="1">
      <c r="A128" s="27"/>
      <c r="B128" s="28"/>
      <c r="C128" s="28"/>
      <c r="D128" s="28"/>
      <c r="E128" s="28"/>
      <c r="F128" s="28"/>
      <c r="G128" s="29"/>
    </row>
    <row r="129" spans="1:7" ht="12.75" hidden="1">
      <c r="A129" s="28"/>
      <c r="B129" s="28"/>
      <c r="C129" s="28"/>
      <c r="D129" s="28"/>
      <c r="E129" s="28"/>
      <c r="F129" s="28"/>
      <c r="G129" s="28"/>
    </row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</sheetData>
  <sheetProtection/>
  <mergeCells count="8">
    <mergeCell ref="C6:F6"/>
    <mergeCell ref="C7:F7"/>
    <mergeCell ref="C8:F8"/>
    <mergeCell ref="C9:F9"/>
    <mergeCell ref="A1:G1"/>
    <mergeCell ref="A2:G2"/>
    <mergeCell ref="C4:F4"/>
    <mergeCell ref="C5:F5"/>
  </mergeCells>
  <dataValidations count="6">
    <dataValidation type="decimal" allowBlank="1" showInputMessage="1" showErrorMessage="1" errorTitle="Falsche oder fehlerhafte Eingabe" error="Bitte sinnvollen Wert eintragen" sqref="E26:E30 E48:E52 E79 E84:E85 E90:E92 E96 E98 E100 E32:E37 E39:E42">
      <formula1>0</formula1>
      <formula2>1</formula2>
    </dataValidation>
    <dataValidation allowBlank="1" showInputMessage="1" showErrorMessage="1" error="Bitte Prozentzahl zwischen 0 und 100 eingeben" sqref="E31"/>
    <dataValidation type="decimal" allowBlank="1" showInputMessage="1" showErrorMessage="1" errorTitle="Falsche oder fehlerhafte Eingabe" error="Bitte sinnvollen Wert eintragen" sqref="E20:E24">
      <formula1>-1000</formula1>
      <formula2>10000</formula2>
    </dataValidation>
    <dataValidation type="decimal" allowBlank="1" showInputMessage="1" showErrorMessage="1" errorTitle="Falsche oder fehlerhafte Eingabe" error="Bitte sinnvollen Wert eintragen" sqref="E44:E46">
      <formula1>0</formula1>
      <formula2>8784</formula2>
    </dataValidation>
    <dataValidation type="decimal" allowBlank="1" showInputMessage="1" showErrorMessage="1" errorTitle="Falsche oder fehlerhafte Eingabe" error="Bitte sinnvollen Wert eintragen" sqref="E54 E56:E58 E65">
      <formula1>0</formula1>
      <formula2>999999</formula2>
    </dataValidation>
    <dataValidation type="decimal" allowBlank="1" showInputMessage="1" showErrorMessage="1" errorTitle="Falsche oder fehlerhafte Eingabe" error="Bitte sinnvollen Wert eintragen" sqref="E60:E61">
      <formula1>-300</formula1>
      <formula2>999999</formula2>
    </dataValidation>
  </dataValidation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9" r:id="rId3"/>
  <headerFooter alignWithMargins="0">
    <oddHeader>&amp;L&amp;"Arial,Fett"&amp;14Measurement- and Control Device for Firing Optimization             &amp;R&amp;A
Page &amp;P
&amp;D</oddHeader>
    <oddFooter>&amp;L&amp;"Arial,Fett"&amp;14Sensors and Systems for
Combustion Engineering&amp;R
</oddFooter>
  </headerFooter>
  <rowBreaks count="3" manualBreakCount="3">
    <brk id="36" max="7" man="1"/>
    <brk id="71" max="7" man="1"/>
    <brk id="102" max="7" man="1"/>
  </rowBreaks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indexed="39"/>
  </sheetPr>
  <dimension ref="A1:P184"/>
  <sheetViews>
    <sheetView zoomScaleSheetLayoutView="100" zoomScalePageLayoutView="0" workbookViewId="0" topLeftCell="A1">
      <selection activeCell="A28" sqref="A28"/>
    </sheetView>
  </sheetViews>
  <sheetFormatPr defaultColWidth="11.421875" defaultRowHeight="12.75"/>
  <cols>
    <col min="1" max="1" width="45.28125" style="1" customWidth="1"/>
    <col min="2" max="2" width="17.28125" style="1" customWidth="1"/>
    <col min="3" max="3" width="16.00390625" style="1" customWidth="1"/>
    <col min="4" max="4" width="3.421875" style="1" customWidth="1"/>
    <col min="5" max="5" width="9.421875" style="1" customWidth="1"/>
    <col min="6" max="6" width="16.28125" style="1" customWidth="1"/>
    <col min="7" max="7" width="18.57421875" style="1" hidden="1" customWidth="1"/>
    <col min="8" max="8" width="0" style="1" hidden="1" customWidth="1"/>
    <col min="9" max="16384" width="11.421875" style="1" customWidth="1"/>
  </cols>
  <sheetData>
    <row r="1" spans="1:16" s="3" customFormat="1" ht="21" customHeight="1">
      <c r="A1" s="86"/>
      <c r="B1" s="87"/>
      <c r="C1" s="87"/>
      <c r="D1" s="87"/>
      <c r="E1" s="87"/>
      <c r="F1" s="88"/>
      <c r="G1" s="26"/>
      <c r="H1" s="26">
        <f>'Entry mask'!H1</f>
        <v>1</v>
      </c>
      <c r="I1" s="26"/>
      <c r="J1" s="26"/>
      <c r="K1" s="26"/>
      <c r="L1" s="26"/>
      <c r="M1" s="26"/>
      <c r="N1" s="26"/>
      <c r="O1" s="26"/>
      <c r="P1" s="26"/>
    </row>
    <row r="2" spans="1:16" s="3" customFormat="1" ht="18" customHeight="1">
      <c r="A2" s="67"/>
      <c r="B2" s="28"/>
      <c r="C2" s="28"/>
      <c r="D2" s="28"/>
      <c r="E2" s="28"/>
      <c r="F2" s="89"/>
      <c r="G2" s="26"/>
      <c r="H2" s="26">
        <f>'Entry mask'!H2</f>
        <v>0.66</v>
      </c>
      <c r="I2" s="26"/>
      <c r="J2" s="26"/>
      <c r="K2" s="26"/>
      <c r="L2" s="26"/>
      <c r="M2" s="26"/>
      <c r="N2" s="26"/>
      <c r="O2" s="26"/>
      <c r="P2" s="26"/>
    </row>
    <row r="3" spans="1:16" s="3" customFormat="1" ht="18" customHeight="1">
      <c r="A3" s="67"/>
      <c r="B3" s="28"/>
      <c r="C3" s="28"/>
      <c r="D3" s="28"/>
      <c r="E3" s="28"/>
      <c r="F3" s="89"/>
      <c r="G3" s="26"/>
      <c r="H3" s="26">
        <f>'Entry mask'!H3</f>
        <v>0.009</v>
      </c>
      <c r="I3" s="26"/>
      <c r="J3" s="26"/>
      <c r="K3" s="26"/>
      <c r="L3" s="26"/>
      <c r="M3" s="26"/>
      <c r="N3" s="26"/>
      <c r="O3" s="26"/>
      <c r="P3" s="26"/>
    </row>
    <row r="4" spans="1:16" ht="12.75">
      <c r="A4" s="67"/>
      <c r="B4" s="28"/>
      <c r="C4" s="28"/>
      <c r="D4" s="28"/>
      <c r="E4" s="28"/>
      <c r="F4" s="89"/>
      <c r="G4" s="28"/>
      <c r="H4" s="26" t="b">
        <f>'Entry mask'!H4</f>
        <v>0</v>
      </c>
      <c r="I4" s="26"/>
      <c r="J4" s="26"/>
      <c r="K4" s="26"/>
      <c r="L4" s="26"/>
      <c r="M4" s="26"/>
      <c r="N4" s="26"/>
      <c r="O4" s="26"/>
      <c r="P4" s="26"/>
    </row>
    <row r="5" spans="1:16" ht="12.75">
      <c r="A5" s="67"/>
      <c r="B5" s="26"/>
      <c r="C5" s="26"/>
      <c r="D5" s="26"/>
      <c r="E5" s="28"/>
      <c r="F5" s="89" t="s">
        <v>41</v>
      </c>
      <c r="G5" s="26"/>
      <c r="H5" s="26"/>
      <c r="I5" s="26"/>
      <c r="J5" s="26"/>
      <c r="K5" s="26"/>
      <c r="L5" s="26"/>
      <c r="M5" s="26"/>
      <c r="N5" s="26"/>
      <c r="O5" s="26"/>
      <c r="P5" s="26"/>
    </row>
    <row r="6" spans="1:16" ht="12.75">
      <c r="A6" s="67"/>
      <c r="B6" s="26"/>
      <c r="C6" s="26"/>
      <c r="D6" s="26"/>
      <c r="E6" s="28"/>
      <c r="F6" s="89" t="s">
        <v>40</v>
      </c>
      <c r="G6" s="26"/>
      <c r="H6" s="26"/>
      <c r="I6" s="26"/>
      <c r="J6" s="26"/>
      <c r="K6" s="26"/>
      <c r="L6" s="26"/>
      <c r="M6" s="26"/>
      <c r="N6" s="26"/>
      <c r="O6" s="26"/>
      <c r="P6" s="26"/>
    </row>
    <row r="7" spans="1:16" ht="13.5" thickBot="1">
      <c r="A7" s="67"/>
      <c r="B7" s="26"/>
      <c r="C7" s="26"/>
      <c r="D7" s="26"/>
      <c r="E7" s="28"/>
      <c r="F7" s="89"/>
      <c r="G7" s="26"/>
      <c r="H7" s="26"/>
      <c r="I7" s="26"/>
      <c r="J7" s="26"/>
      <c r="K7" s="26"/>
      <c r="L7" s="26"/>
      <c r="M7" s="26"/>
      <c r="N7" s="26"/>
      <c r="O7" s="26"/>
      <c r="P7" s="26"/>
    </row>
    <row r="8" spans="1:16" ht="13.5" thickBot="1">
      <c r="A8" s="92"/>
      <c r="B8" s="52" t="s">
        <v>99</v>
      </c>
      <c r="C8" s="52" t="s">
        <v>100</v>
      </c>
      <c r="D8" s="96"/>
      <c r="E8" s="68" t="s">
        <v>102</v>
      </c>
      <c r="F8" s="115" t="s">
        <v>101</v>
      </c>
      <c r="G8" s="26"/>
      <c r="H8" s="26"/>
      <c r="I8" s="26"/>
      <c r="J8" s="26"/>
      <c r="K8" s="26"/>
      <c r="L8" s="26"/>
      <c r="M8" s="26"/>
      <c r="N8" s="26"/>
      <c r="O8" s="26"/>
      <c r="P8" s="26"/>
    </row>
    <row r="9" spans="1:16" ht="13.5" thickTop="1">
      <c r="A9" s="93" t="s">
        <v>90</v>
      </c>
      <c r="B9" s="69">
        <f>$C$56*C67</f>
        <v>700</v>
      </c>
      <c r="C9" s="72">
        <f>$C$56*C68</f>
        <v>4900</v>
      </c>
      <c r="D9" s="71"/>
      <c r="E9" s="70">
        <f>$C$56*C69</f>
        <v>1400</v>
      </c>
      <c r="F9" s="116"/>
      <c r="G9" s="26"/>
      <c r="H9" s="26"/>
      <c r="I9" s="26"/>
      <c r="J9" s="26"/>
      <c r="K9" s="26"/>
      <c r="L9" s="26"/>
      <c r="M9" s="26"/>
      <c r="N9" s="26"/>
      <c r="O9" s="26"/>
      <c r="P9" s="26"/>
    </row>
    <row r="10" spans="1:16" ht="12.75">
      <c r="A10" s="94" t="s">
        <v>91</v>
      </c>
      <c r="B10" s="76">
        <f>$C$63</f>
        <v>45.5</v>
      </c>
      <c r="C10" s="77">
        <f>$C$64</f>
        <v>136.5</v>
      </c>
      <c r="D10" s="76"/>
      <c r="E10" s="78">
        <f>$C$65</f>
        <v>227.49999999999997</v>
      </c>
      <c r="F10" s="116"/>
      <c r="G10" s="26"/>
      <c r="H10" s="26"/>
      <c r="I10" s="26"/>
      <c r="J10" s="26"/>
      <c r="K10" s="26"/>
      <c r="L10" s="26"/>
      <c r="M10" s="26"/>
      <c r="N10" s="26"/>
      <c r="O10" s="26"/>
      <c r="P10" s="26"/>
    </row>
    <row r="11" spans="1:16" ht="12.75">
      <c r="A11" s="94" t="s">
        <v>92</v>
      </c>
      <c r="B11" s="79">
        <f>B144</f>
        <v>0.016444338007943315</v>
      </c>
      <c r="C11" s="80">
        <f>C144</f>
        <v>0.01876285713167647</v>
      </c>
      <c r="D11" s="79"/>
      <c r="E11" s="81">
        <f>D144</f>
        <v>0.018909644995915187</v>
      </c>
      <c r="F11" s="116"/>
      <c r="G11" s="26"/>
      <c r="H11" s="26"/>
      <c r="I11" s="26"/>
      <c r="J11" s="26"/>
      <c r="K11" s="26"/>
      <c r="L11" s="26"/>
      <c r="M11" s="26"/>
      <c r="N11" s="26"/>
      <c r="O11" s="26"/>
      <c r="P11" s="26"/>
    </row>
    <row r="12" spans="1:16" ht="13.5" hidden="1" thickBot="1">
      <c r="A12" s="94" t="s">
        <v>42</v>
      </c>
      <c r="B12" s="76">
        <f>B10*B11</f>
        <v>0.7482173793614209</v>
      </c>
      <c r="C12" s="77">
        <f>C10*C11</f>
        <v>2.561129998473838</v>
      </c>
      <c r="D12" s="76"/>
      <c r="E12" s="78">
        <f>E10*E11</f>
        <v>4.301944236570704</v>
      </c>
      <c r="F12" s="116"/>
      <c r="G12" s="26"/>
      <c r="H12" s="26"/>
      <c r="I12" s="26"/>
      <c r="J12" s="26"/>
      <c r="K12" s="26"/>
      <c r="L12" s="26"/>
      <c r="M12" s="26"/>
      <c r="N12" s="26"/>
      <c r="O12" s="26"/>
      <c r="P12" s="26"/>
    </row>
    <row r="13" spans="1:16" ht="12.75">
      <c r="A13" s="94" t="s">
        <v>93</v>
      </c>
      <c r="B13" s="82">
        <f>B9*B12</f>
        <v>523.7521655529946</v>
      </c>
      <c r="C13" s="83">
        <f>C9*C12</f>
        <v>12549.536992521806</v>
      </c>
      <c r="D13" s="82"/>
      <c r="E13" s="85">
        <f>E9*E12</f>
        <v>6022.721931198986</v>
      </c>
      <c r="F13" s="117">
        <f>(B13+C13+E13)</f>
        <v>19096.011089273787</v>
      </c>
      <c r="G13" s="26"/>
      <c r="H13" s="26"/>
      <c r="I13" s="26"/>
      <c r="J13" s="26"/>
      <c r="K13" s="26"/>
      <c r="L13" s="26"/>
      <c r="M13" s="26"/>
      <c r="N13" s="26"/>
      <c r="O13" s="26"/>
      <c r="P13" s="26"/>
    </row>
    <row r="14" spans="1:16" ht="12.75">
      <c r="A14" s="94" t="s">
        <v>94</v>
      </c>
      <c r="B14" s="79">
        <f>F130</f>
        <v>0.0029616822547779975</v>
      </c>
      <c r="C14" s="80">
        <f>F134</f>
        <v>0.0023866683312263604</v>
      </c>
      <c r="D14" s="79"/>
      <c r="E14" s="81">
        <f>F138</f>
        <v>0.0023152605287890538</v>
      </c>
      <c r="F14" s="116"/>
      <c r="G14" s="26"/>
      <c r="H14" s="26"/>
      <c r="I14" s="26"/>
      <c r="J14" s="26"/>
      <c r="K14" s="26"/>
      <c r="L14" s="26"/>
      <c r="M14" s="26"/>
      <c r="N14" s="26"/>
      <c r="O14" s="26"/>
      <c r="P14" s="26"/>
    </row>
    <row r="15" spans="1:16" ht="13.5" hidden="1" thickBot="1">
      <c r="A15" s="94" t="s">
        <v>26</v>
      </c>
      <c r="B15" s="73">
        <f>B10*B14</f>
        <v>0.1347565425923989</v>
      </c>
      <c r="C15" s="74">
        <f>C10*C14</f>
        <v>0.3257802272123982</v>
      </c>
      <c r="D15" s="73"/>
      <c r="E15" s="75">
        <f>E10*E14</f>
        <v>0.5267217702995096</v>
      </c>
      <c r="F15" s="116"/>
      <c r="G15" s="26"/>
      <c r="H15" s="26"/>
      <c r="I15" s="26"/>
      <c r="J15" s="26"/>
      <c r="K15" s="26"/>
      <c r="L15" s="26"/>
      <c r="M15" s="26"/>
      <c r="N15" s="26"/>
      <c r="O15" s="26"/>
      <c r="P15" s="26"/>
    </row>
    <row r="16" spans="1:16" ht="12.75">
      <c r="A16" s="94" t="s">
        <v>95</v>
      </c>
      <c r="B16" s="82">
        <f>B9*B15</f>
        <v>94.32957981467922</v>
      </c>
      <c r="C16" s="83">
        <f>C9*C15</f>
        <v>1596.3231133407512</v>
      </c>
      <c r="D16" s="82"/>
      <c r="E16" s="85">
        <f>E9*E15</f>
        <v>737.4104784193134</v>
      </c>
      <c r="F16" s="117">
        <f>(B16+C16+E16)</f>
        <v>2428.063171574744</v>
      </c>
      <c r="G16" s="26"/>
      <c r="H16" s="26"/>
      <c r="I16" s="26"/>
      <c r="J16" s="26"/>
      <c r="K16" s="26"/>
      <c r="L16" s="26"/>
      <c r="M16" s="26"/>
      <c r="N16" s="26"/>
      <c r="O16" s="26"/>
      <c r="P16" s="26"/>
    </row>
    <row r="17" spans="1:16" ht="12.75">
      <c r="A17" s="94" t="s">
        <v>96</v>
      </c>
      <c r="B17" s="84">
        <f>(B11+B14)*C56*C67*C58</f>
        <v>1765.9478439076395</v>
      </c>
      <c r="C17" s="84">
        <f>(C11+C14)*C56*C68*C59</f>
        <v>40416.74315960731</v>
      </c>
      <c r="D17" s="76"/>
      <c r="E17" s="85">
        <f>(E11+E14)*C56*C69*C60</f>
        <v>19314.66402748086</v>
      </c>
      <c r="F17" s="117">
        <f>(F13+F16)</f>
        <v>21524.07426084853</v>
      </c>
      <c r="G17" s="26"/>
      <c r="H17" s="26"/>
      <c r="I17" s="26"/>
      <c r="J17" s="26"/>
      <c r="K17" s="26"/>
      <c r="L17" s="26"/>
      <c r="M17" s="26"/>
      <c r="N17" s="26"/>
      <c r="O17" s="26"/>
      <c r="P17" s="26"/>
    </row>
    <row r="18" spans="1:16" ht="18" customHeight="1" thickBot="1">
      <c r="A18" s="95" t="s">
        <v>97</v>
      </c>
      <c r="B18" s="118"/>
      <c r="C18" s="119"/>
      <c r="D18" s="120"/>
      <c r="E18" s="121"/>
      <c r="F18" s="122">
        <f>F17*2.4/1000</f>
        <v>51.65777822603647</v>
      </c>
      <c r="G18" s="26"/>
      <c r="H18" s="26"/>
      <c r="I18" s="26"/>
      <c r="J18" s="26"/>
      <c r="K18" s="26"/>
      <c r="L18" s="26"/>
      <c r="M18" s="26"/>
      <c r="N18" s="26"/>
      <c r="O18" s="26"/>
      <c r="P18" s="26"/>
    </row>
    <row r="19" spans="1:16" ht="13.5" thickTop="1">
      <c r="A19" s="67"/>
      <c r="B19" s="26"/>
      <c r="C19" s="26"/>
      <c r="D19" s="26"/>
      <c r="E19" s="28"/>
      <c r="F19" s="89"/>
      <c r="G19" s="26"/>
      <c r="H19" s="26"/>
      <c r="I19" s="26"/>
      <c r="J19" s="26"/>
      <c r="K19" s="26"/>
      <c r="L19" s="26"/>
      <c r="M19" s="26"/>
      <c r="N19" s="26"/>
      <c r="O19" s="26"/>
      <c r="P19" s="26"/>
    </row>
    <row r="20" spans="1:16" ht="12.75">
      <c r="A20" s="67"/>
      <c r="B20" s="26"/>
      <c r="C20" s="26"/>
      <c r="D20" s="26"/>
      <c r="E20" s="28"/>
      <c r="F20" s="89"/>
      <c r="G20" s="26"/>
      <c r="H20" s="26"/>
      <c r="I20" s="26"/>
      <c r="J20" s="26"/>
      <c r="K20" s="26"/>
      <c r="L20" s="26"/>
      <c r="M20" s="26"/>
      <c r="N20" s="26"/>
      <c r="O20" s="26"/>
      <c r="P20" s="26"/>
    </row>
    <row r="21" spans="1:16" ht="12.75">
      <c r="A21" s="67"/>
      <c r="B21" s="26"/>
      <c r="C21" s="26"/>
      <c r="D21" s="26"/>
      <c r="E21" s="28"/>
      <c r="F21" s="89"/>
      <c r="G21" s="26"/>
      <c r="H21" s="26"/>
      <c r="I21" s="26"/>
      <c r="J21" s="26"/>
      <c r="K21" s="26"/>
      <c r="L21" s="26"/>
      <c r="M21" s="26"/>
      <c r="N21" s="26"/>
      <c r="O21" s="26"/>
      <c r="P21" s="26"/>
    </row>
    <row r="22" spans="1:16" ht="12.75">
      <c r="A22" s="67"/>
      <c r="B22" s="26"/>
      <c r="C22" s="26"/>
      <c r="D22" s="26"/>
      <c r="E22" s="28"/>
      <c r="F22" s="89"/>
      <c r="G22" s="26"/>
      <c r="H22" s="26"/>
      <c r="I22" s="26"/>
      <c r="J22" s="26"/>
      <c r="K22" s="26"/>
      <c r="L22" s="26"/>
      <c r="M22" s="26"/>
      <c r="N22" s="26"/>
      <c r="O22" s="26"/>
      <c r="P22" s="26"/>
    </row>
    <row r="23" spans="1:16" ht="12.75">
      <c r="A23" s="67"/>
      <c r="B23" s="26"/>
      <c r="C23" s="26"/>
      <c r="D23" s="26"/>
      <c r="E23" s="28"/>
      <c r="F23" s="89"/>
      <c r="G23" s="26"/>
      <c r="H23" s="26"/>
      <c r="I23" s="26"/>
      <c r="J23" s="26"/>
      <c r="K23" s="26"/>
      <c r="L23" s="26"/>
      <c r="M23" s="26"/>
      <c r="N23" s="26"/>
      <c r="O23" s="26"/>
      <c r="P23" s="26"/>
    </row>
    <row r="24" spans="1:16" ht="12.75">
      <c r="A24" s="67"/>
      <c r="B24" s="26"/>
      <c r="C24" s="26"/>
      <c r="D24" s="26"/>
      <c r="E24" s="28"/>
      <c r="F24" s="89"/>
      <c r="G24" s="26"/>
      <c r="H24" s="26"/>
      <c r="I24" s="26"/>
      <c r="J24" s="26"/>
      <c r="K24" s="26"/>
      <c r="L24" s="26"/>
      <c r="M24" s="26"/>
      <c r="N24" s="26"/>
      <c r="O24" s="26"/>
      <c r="P24" s="26"/>
    </row>
    <row r="25" spans="1:16" ht="12.75">
      <c r="A25" s="67"/>
      <c r="B25" s="26"/>
      <c r="C25" s="26"/>
      <c r="D25" s="26"/>
      <c r="E25" s="28"/>
      <c r="F25" s="89"/>
      <c r="G25" s="26"/>
      <c r="H25" s="26"/>
      <c r="I25" s="26"/>
      <c r="J25" s="26"/>
      <c r="K25" s="26"/>
      <c r="L25" s="26"/>
      <c r="M25" s="26"/>
      <c r="N25" s="26"/>
      <c r="O25" s="26"/>
      <c r="P25" s="26"/>
    </row>
    <row r="26" spans="1:16" ht="12.75">
      <c r="A26" s="67"/>
      <c r="B26" s="26"/>
      <c r="C26" s="26"/>
      <c r="D26" s="26"/>
      <c r="E26" s="28"/>
      <c r="F26" s="89"/>
      <c r="G26" s="26"/>
      <c r="H26" s="26"/>
      <c r="I26" s="26"/>
      <c r="J26" s="26"/>
      <c r="K26" s="26"/>
      <c r="L26" s="26"/>
      <c r="M26" s="26"/>
      <c r="N26" s="26"/>
      <c r="O26" s="26"/>
      <c r="P26" s="26"/>
    </row>
    <row r="27" spans="1:16" ht="12.75">
      <c r="A27" s="67"/>
      <c r="B27" s="26"/>
      <c r="C27" s="26"/>
      <c r="D27" s="26"/>
      <c r="E27" s="28"/>
      <c r="F27" s="89"/>
      <c r="G27" s="26"/>
      <c r="H27" s="26"/>
      <c r="I27" s="26"/>
      <c r="J27" s="26"/>
      <c r="K27" s="26"/>
      <c r="L27" s="26"/>
      <c r="M27" s="26"/>
      <c r="N27" s="26"/>
      <c r="O27" s="26"/>
      <c r="P27" s="26"/>
    </row>
    <row r="28" spans="1:16" ht="12.75">
      <c r="A28" s="67"/>
      <c r="B28" s="26"/>
      <c r="C28" s="26"/>
      <c r="D28" s="26"/>
      <c r="E28" s="28"/>
      <c r="F28" s="89"/>
      <c r="G28" s="26"/>
      <c r="H28" s="26"/>
      <c r="I28" s="26"/>
      <c r="J28" s="26"/>
      <c r="K28" s="26"/>
      <c r="L28" s="26"/>
      <c r="M28" s="26"/>
      <c r="N28" s="26"/>
      <c r="O28" s="26"/>
      <c r="P28" s="26"/>
    </row>
    <row r="29" spans="1:16" ht="12.75">
      <c r="A29" s="67"/>
      <c r="B29" s="26"/>
      <c r="C29" s="26"/>
      <c r="D29" s="26"/>
      <c r="E29" s="28"/>
      <c r="F29" s="89"/>
      <c r="G29" s="26"/>
      <c r="H29" s="26"/>
      <c r="I29" s="26"/>
      <c r="J29" s="26"/>
      <c r="K29" s="26"/>
      <c r="L29" s="26"/>
      <c r="M29" s="26"/>
      <c r="N29" s="26"/>
      <c r="O29" s="26"/>
      <c r="P29" s="26"/>
    </row>
    <row r="30" spans="1:16" ht="12.75">
      <c r="A30" s="67"/>
      <c r="B30" s="26"/>
      <c r="C30" s="26"/>
      <c r="D30" s="26"/>
      <c r="E30" s="28"/>
      <c r="F30" s="89"/>
      <c r="G30" s="26"/>
      <c r="H30" s="26"/>
      <c r="I30" s="26"/>
      <c r="J30" s="26"/>
      <c r="K30" s="26"/>
      <c r="L30" s="26"/>
      <c r="M30" s="26"/>
      <c r="N30" s="26"/>
      <c r="O30" s="26"/>
      <c r="P30" s="26"/>
    </row>
    <row r="31" spans="1:16" ht="12.75">
      <c r="A31" s="67"/>
      <c r="B31" s="26"/>
      <c r="C31" s="26"/>
      <c r="D31" s="26"/>
      <c r="E31" s="28"/>
      <c r="F31" s="89"/>
      <c r="G31" s="26"/>
      <c r="H31" s="26"/>
      <c r="I31" s="26"/>
      <c r="J31" s="26"/>
      <c r="K31" s="26"/>
      <c r="L31" s="26"/>
      <c r="M31" s="26"/>
      <c r="N31" s="26"/>
      <c r="O31" s="26"/>
      <c r="P31" s="26"/>
    </row>
    <row r="32" spans="1:16" ht="57.75" customHeight="1" thickBot="1">
      <c r="A32" s="123"/>
      <c r="B32" s="90"/>
      <c r="C32" s="90"/>
      <c r="D32" s="90"/>
      <c r="E32" s="90"/>
      <c r="F32" s="91"/>
      <c r="G32" s="26"/>
      <c r="H32" s="26"/>
      <c r="I32" s="26"/>
      <c r="J32" s="26"/>
      <c r="K32" s="26"/>
      <c r="L32" s="26"/>
      <c r="M32" s="26"/>
      <c r="N32" s="26"/>
      <c r="O32" s="26"/>
      <c r="P32" s="26"/>
    </row>
    <row r="33" spans="1:16" ht="12.75" hidden="1">
      <c r="A33" s="67"/>
      <c r="B33" s="26"/>
      <c r="C33" s="26"/>
      <c r="D33" s="26"/>
      <c r="E33" s="28"/>
      <c r="F33" s="89"/>
      <c r="G33" s="26"/>
      <c r="H33" s="26"/>
      <c r="I33" s="26"/>
      <c r="J33" s="26"/>
      <c r="K33" s="26"/>
      <c r="L33" s="26"/>
      <c r="M33" s="26"/>
      <c r="N33" s="26"/>
      <c r="O33" s="26"/>
      <c r="P33" s="26"/>
    </row>
    <row r="34" spans="1:16" ht="12.75" hidden="1">
      <c r="A34" s="67"/>
      <c r="B34" s="26"/>
      <c r="C34" s="26"/>
      <c r="D34" s="26"/>
      <c r="E34" s="28"/>
      <c r="F34" s="89"/>
      <c r="G34" s="26"/>
      <c r="H34" s="26"/>
      <c r="I34" s="26"/>
      <c r="J34" s="26"/>
      <c r="K34" s="26"/>
      <c r="L34" s="26"/>
      <c r="M34" s="26"/>
      <c r="N34" s="26"/>
      <c r="O34" s="26"/>
      <c r="P34" s="26"/>
    </row>
    <row r="35" spans="1:16" ht="12.75" hidden="1">
      <c r="A35" s="67"/>
      <c r="B35" s="26"/>
      <c r="C35" s="26"/>
      <c r="D35" s="26"/>
      <c r="E35" s="28"/>
      <c r="F35" s="89"/>
      <c r="G35" s="26"/>
      <c r="H35" s="26"/>
      <c r="I35" s="26"/>
      <c r="J35" s="26"/>
      <c r="K35" s="26"/>
      <c r="L35" s="26"/>
      <c r="M35" s="26"/>
      <c r="N35" s="26"/>
      <c r="O35" s="26"/>
      <c r="P35" s="26"/>
    </row>
    <row r="36" spans="1:16" ht="20.25" customHeight="1" hidden="1">
      <c r="A36" s="67"/>
      <c r="B36" s="26"/>
      <c r="C36" s="26"/>
      <c r="D36" s="26"/>
      <c r="E36" s="28"/>
      <c r="F36" s="89"/>
      <c r="G36" s="65"/>
      <c r="H36" s="26"/>
      <c r="I36" s="26"/>
      <c r="J36" s="26"/>
      <c r="K36" s="26"/>
      <c r="L36" s="26"/>
      <c r="M36" s="26"/>
      <c r="N36" s="26"/>
      <c r="O36" s="26"/>
      <c r="P36" s="26"/>
    </row>
    <row r="37" spans="1:16" ht="33.75" customHeight="1" hidden="1">
      <c r="A37" s="67"/>
      <c r="B37" s="28"/>
      <c r="C37" s="28"/>
      <c r="D37" s="28"/>
      <c r="E37" s="28"/>
      <c r="F37" s="89"/>
      <c r="G37" s="26"/>
      <c r="H37" s="26"/>
      <c r="I37" s="26"/>
      <c r="J37" s="26"/>
      <c r="K37" s="26"/>
      <c r="L37" s="26"/>
      <c r="M37" s="26"/>
      <c r="N37" s="26"/>
      <c r="O37" s="26"/>
      <c r="P37" s="26"/>
    </row>
    <row r="38" spans="1:16" ht="43.5" customHeight="1" hidden="1">
      <c r="A38" s="67"/>
      <c r="B38" s="66"/>
      <c r="C38" s="28"/>
      <c r="D38" s="28"/>
      <c r="E38" s="28"/>
      <c r="F38" s="89"/>
      <c r="G38" s="26"/>
      <c r="H38" s="26"/>
      <c r="I38" s="26"/>
      <c r="J38" s="26"/>
      <c r="K38" s="26"/>
      <c r="L38" s="26"/>
      <c r="M38" s="26"/>
      <c r="N38" s="26"/>
      <c r="O38" s="26"/>
      <c r="P38" s="26"/>
    </row>
    <row r="39" spans="1:16" s="3" customFormat="1" ht="18.75" customHeight="1" hidden="1">
      <c r="A39" s="67"/>
      <c r="B39" s="28"/>
      <c r="C39" s="28"/>
      <c r="D39" s="28"/>
      <c r="E39" s="28"/>
      <c r="F39" s="89"/>
      <c r="G39" s="26"/>
      <c r="H39" s="26"/>
      <c r="I39" s="26"/>
      <c r="J39" s="26"/>
      <c r="K39" s="26"/>
      <c r="L39" s="26"/>
      <c r="M39" s="26"/>
      <c r="N39" s="26"/>
      <c r="O39" s="26"/>
      <c r="P39" s="26"/>
    </row>
    <row r="40" spans="1:16" ht="12.75" hidden="1">
      <c r="A40" s="103"/>
      <c r="B40" s="103" t="s">
        <v>10</v>
      </c>
      <c r="C40" s="103">
        <f>'Entry mask'!E20</f>
        <v>140</v>
      </c>
      <c r="D40" s="103" t="s">
        <v>0</v>
      </c>
      <c r="E40" s="105"/>
      <c r="F40" s="89"/>
      <c r="G40" s="26"/>
      <c r="H40" s="26"/>
      <c r="I40" s="26"/>
      <c r="J40" s="26"/>
      <c r="K40" s="26"/>
      <c r="L40" s="26"/>
      <c r="M40" s="26"/>
      <c r="N40" s="26"/>
      <c r="O40" s="26"/>
      <c r="P40" s="26"/>
    </row>
    <row r="41" spans="1:16" s="2" customFormat="1" ht="12.75" hidden="1">
      <c r="A41" s="103"/>
      <c r="B41" s="103" t="s">
        <v>12</v>
      </c>
      <c r="C41" s="103">
        <f>'Entry mask'!E21</f>
        <v>170</v>
      </c>
      <c r="D41" s="103" t="s">
        <v>0</v>
      </c>
      <c r="E41" s="105"/>
      <c r="F41" s="89"/>
      <c r="G41" s="26"/>
      <c r="H41" s="26"/>
      <c r="I41" s="26"/>
      <c r="J41" s="26"/>
      <c r="K41" s="26"/>
      <c r="L41" s="26"/>
      <c r="M41" s="26"/>
      <c r="N41" s="26"/>
      <c r="O41" s="26"/>
      <c r="P41" s="26"/>
    </row>
    <row r="42" spans="1:16" ht="14.25" customHeight="1" hidden="1">
      <c r="A42" s="103"/>
      <c r="B42" s="103" t="s">
        <v>11</v>
      </c>
      <c r="C42" s="103">
        <f>'Entry mask'!E22</f>
        <v>200</v>
      </c>
      <c r="D42" s="103" t="s">
        <v>0</v>
      </c>
      <c r="E42" s="105"/>
      <c r="F42" s="89"/>
      <c r="G42" s="26"/>
      <c r="H42" s="26"/>
      <c r="I42" s="26"/>
      <c r="J42" s="26"/>
      <c r="K42" s="26"/>
      <c r="L42" s="26"/>
      <c r="M42" s="26"/>
      <c r="N42" s="26"/>
      <c r="O42" s="26"/>
      <c r="P42" s="26"/>
    </row>
    <row r="43" spans="1:16" ht="7.5" customHeight="1" hidden="1">
      <c r="A43" s="103"/>
      <c r="B43" s="103"/>
      <c r="C43" s="103"/>
      <c r="D43" s="103"/>
      <c r="E43" s="105"/>
      <c r="F43" s="89"/>
      <c r="G43" s="28"/>
      <c r="I43" s="26"/>
      <c r="J43" s="26"/>
      <c r="K43" s="26"/>
      <c r="L43" s="26"/>
      <c r="M43" s="26"/>
      <c r="N43" s="26"/>
      <c r="O43" s="26"/>
      <c r="P43" s="26"/>
    </row>
    <row r="44" spans="1:16" ht="12.75" hidden="1">
      <c r="A44" s="103"/>
      <c r="B44" s="103" t="s">
        <v>10</v>
      </c>
      <c r="C44" s="103">
        <f>'Entry mask'!E26</f>
        <v>0.048</v>
      </c>
      <c r="D44" s="103" t="s">
        <v>80</v>
      </c>
      <c r="E44" s="105"/>
      <c r="F44" s="89"/>
      <c r="G44" s="28"/>
      <c r="I44" s="26"/>
      <c r="J44" s="26"/>
      <c r="K44" s="26"/>
      <c r="L44" s="26"/>
      <c r="M44" s="26"/>
      <c r="N44" s="26"/>
      <c r="O44" s="26"/>
      <c r="P44" s="26"/>
    </row>
    <row r="45" spans="1:16" ht="12.75" hidden="1">
      <c r="A45" s="103"/>
      <c r="B45" s="103" t="s">
        <v>12</v>
      </c>
      <c r="C45" s="103">
        <f>'Entry mask'!E27</f>
        <v>0.04</v>
      </c>
      <c r="D45" s="103" t="s">
        <v>80</v>
      </c>
      <c r="E45" s="105"/>
      <c r="F45" s="89"/>
      <c r="G45" s="28"/>
      <c r="I45" s="26"/>
      <c r="J45" s="26"/>
      <c r="K45" s="26"/>
      <c r="L45" s="26"/>
      <c r="M45" s="26"/>
      <c r="N45" s="26"/>
      <c r="O45" s="26"/>
      <c r="P45" s="26"/>
    </row>
    <row r="46" spans="1:16" ht="12.75" hidden="1">
      <c r="A46" s="103"/>
      <c r="B46" s="103" t="s">
        <v>11</v>
      </c>
      <c r="C46" s="103">
        <f>'Entry mask'!E28</f>
        <v>0.032</v>
      </c>
      <c r="D46" s="103" t="s">
        <v>80</v>
      </c>
      <c r="E46" s="105"/>
      <c r="F46" s="89"/>
      <c r="G46" s="28"/>
      <c r="I46" s="26"/>
      <c r="J46" s="26"/>
      <c r="K46" s="26"/>
      <c r="L46" s="26"/>
      <c r="M46" s="26"/>
      <c r="N46" s="26"/>
      <c r="O46" s="26"/>
      <c r="P46" s="26"/>
    </row>
    <row r="47" spans="1:16" ht="33.75" customHeight="1" hidden="1">
      <c r="A47" s="103"/>
      <c r="B47" s="103"/>
      <c r="C47" s="103"/>
      <c r="D47" s="103"/>
      <c r="E47" s="105"/>
      <c r="F47" s="89"/>
      <c r="G47" s="28"/>
      <c r="I47" s="26"/>
      <c r="J47" s="26"/>
      <c r="K47" s="26"/>
      <c r="L47" s="26"/>
      <c r="M47" s="26"/>
      <c r="N47" s="26"/>
      <c r="O47" s="26"/>
      <c r="P47" s="26"/>
    </row>
    <row r="48" spans="1:16" ht="15.75" customHeight="1" hidden="1">
      <c r="A48" s="103"/>
      <c r="B48" s="103" t="s">
        <v>10</v>
      </c>
      <c r="C48" s="103">
        <f>'Entry mask'!E32</f>
        <v>0.03</v>
      </c>
      <c r="D48" s="103" t="s">
        <v>80</v>
      </c>
      <c r="E48" s="105"/>
      <c r="F48" s="89"/>
      <c r="G48" s="28"/>
      <c r="I48" s="26"/>
      <c r="J48" s="26"/>
      <c r="K48" s="26"/>
      <c r="L48" s="26"/>
      <c r="M48" s="26"/>
      <c r="N48" s="26"/>
      <c r="O48" s="26"/>
      <c r="P48" s="26"/>
    </row>
    <row r="49" spans="1:16" ht="12.75" hidden="1">
      <c r="A49" s="103"/>
      <c r="B49" s="103" t="s">
        <v>12</v>
      </c>
      <c r="C49" s="103">
        <f>'Entry mask'!E33</f>
        <v>0.02</v>
      </c>
      <c r="D49" s="103" t="s">
        <v>80</v>
      </c>
      <c r="E49" s="105"/>
      <c r="F49" s="89"/>
      <c r="G49" s="28"/>
      <c r="I49" s="26"/>
      <c r="J49" s="26"/>
      <c r="K49" s="26"/>
      <c r="L49" s="26"/>
      <c r="M49" s="26"/>
      <c r="N49" s="26"/>
      <c r="O49" s="26"/>
      <c r="P49" s="26"/>
    </row>
    <row r="50" spans="1:16" ht="12.75" hidden="1">
      <c r="A50" s="103"/>
      <c r="B50" s="103" t="s">
        <v>11</v>
      </c>
      <c r="C50" s="103">
        <f>'Entry mask'!E34</f>
        <v>0.018</v>
      </c>
      <c r="D50" s="103" t="s">
        <v>80</v>
      </c>
      <c r="E50" s="105"/>
      <c r="F50" s="89"/>
      <c r="G50" s="28"/>
      <c r="I50" s="26"/>
      <c r="J50" s="26"/>
      <c r="K50" s="26"/>
      <c r="L50" s="26"/>
      <c r="M50" s="26"/>
      <c r="N50" s="26"/>
      <c r="O50" s="26"/>
      <c r="P50" s="26"/>
    </row>
    <row r="51" spans="1:16" ht="33.75" customHeight="1" hidden="1">
      <c r="A51" s="103"/>
      <c r="B51" s="103"/>
      <c r="C51" s="103"/>
      <c r="D51" s="103"/>
      <c r="E51" s="105"/>
      <c r="F51" s="89"/>
      <c r="G51" s="28"/>
      <c r="I51" s="26"/>
      <c r="J51" s="26"/>
      <c r="K51" s="26"/>
      <c r="L51" s="26"/>
      <c r="M51" s="26"/>
      <c r="N51" s="26"/>
      <c r="O51" s="26"/>
      <c r="P51" s="26"/>
    </row>
    <row r="52" spans="1:16" ht="12.75" hidden="1">
      <c r="A52" s="103"/>
      <c r="B52" s="103" t="s">
        <v>10</v>
      </c>
      <c r="C52" s="103">
        <f>'Entry mask'!E39</f>
        <v>0.02</v>
      </c>
      <c r="D52" s="103" t="s">
        <v>80</v>
      </c>
      <c r="E52" s="105"/>
      <c r="F52" s="89"/>
      <c r="G52" s="28"/>
      <c r="I52" s="26"/>
      <c r="J52" s="26"/>
      <c r="K52" s="26"/>
      <c r="L52" s="26"/>
      <c r="M52" s="26"/>
      <c r="N52" s="26"/>
      <c r="O52" s="26"/>
      <c r="P52" s="26"/>
    </row>
    <row r="53" spans="1:16" ht="3" customHeight="1" hidden="1">
      <c r="A53" s="103"/>
      <c r="B53" s="103" t="s">
        <v>12</v>
      </c>
      <c r="C53" s="103">
        <f>'Entry mask'!E40</f>
        <v>0.013</v>
      </c>
      <c r="D53" s="103" t="s">
        <v>80</v>
      </c>
      <c r="E53" s="105"/>
      <c r="F53" s="89"/>
      <c r="G53" s="28"/>
      <c r="I53" s="26"/>
      <c r="J53" s="26"/>
      <c r="K53" s="26"/>
      <c r="L53" s="26"/>
      <c r="M53" s="26"/>
      <c r="N53" s="26"/>
      <c r="O53" s="26"/>
      <c r="P53" s="26"/>
    </row>
    <row r="54" spans="1:16" ht="12.75" hidden="1">
      <c r="A54" s="103"/>
      <c r="B54" s="103" t="s">
        <v>11</v>
      </c>
      <c r="C54" s="103">
        <f>'Entry mask'!E41</f>
        <v>0.012</v>
      </c>
      <c r="D54" s="103" t="s">
        <v>80</v>
      </c>
      <c r="E54" s="105"/>
      <c r="F54" s="89"/>
      <c r="G54" s="28"/>
      <c r="I54" s="26"/>
      <c r="J54" s="26"/>
      <c r="K54" s="26"/>
      <c r="L54" s="26"/>
      <c r="M54" s="26"/>
      <c r="N54" s="26"/>
      <c r="O54" s="26"/>
      <c r="P54" s="26"/>
    </row>
    <row r="55" spans="1:16" ht="29.25" customHeight="1" hidden="1">
      <c r="A55" s="103"/>
      <c r="B55" s="103"/>
      <c r="C55" s="103"/>
      <c r="D55" s="103"/>
      <c r="E55" s="105"/>
      <c r="F55" s="89"/>
      <c r="G55" s="28"/>
      <c r="I55" s="26"/>
      <c r="J55" s="26"/>
      <c r="K55" s="26"/>
      <c r="L55" s="26"/>
      <c r="M55" s="26"/>
      <c r="N55" s="26"/>
      <c r="O55" s="26"/>
      <c r="P55" s="26"/>
    </row>
    <row r="56" spans="1:16" ht="18.75" customHeight="1" hidden="1">
      <c r="A56" s="103"/>
      <c r="B56" s="103"/>
      <c r="C56" s="103">
        <f>'Entry mask'!E44</f>
        <v>7000</v>
      </c>
      <c r="D56" s="103" t="s">
        <v>25</v>
      </c>
      <c r="E56" s="105"/>
      <c r="F56" s="89"/>
      <c r="G56" s="28"/>
      <c r="I56" s="26"/>
      <c r="J56" s="26"/>
      <c r="K56" s="26"/>
      <c r="L56" s="26"/>
      <c r="M56" s="26"/>
      <c r="N56" s="26"/>
      <c r="O56" s="26"/>
      <c r="P56" s="26"/>
    </row>
    <row r="57" spans="1:16" ht="42.75" customHeight="1" hidden="1">
      <c r="A57" s="103"/>
      <c r="B57" s="103"/>
      <c r="C57" s="103"/>
      <c r="D57" s="103"/>
      <c r="E57" s="105"/>
      <c r="F57" s="89"/>
      <c r="G57" s="28"/>
      <c r="I57" s="26"/>
      <c r="J57" s="26"/>
      <c r="K57" s="26"/>
      <c r="L57" s="26"/>
      <c r="M57" s="26"/>
      <c r="N57" s="26"/>
      <c r="O57" s="26"/>
      <c r="P57" s="26"/>
    </row>
    <row r="58" spans="1:16" ht="12.75" hidden="1">
      <c r="A58" s="103"/>
      <c r="B58" s="103" t="s">
        <v>10</v>
      </c>
      <c r="C58" s="103">
        <f>'Entry mask'!E54</f>
        <v>130</v>
      </c>
      <c r="D58" s="103" t="str">
        <f>IF($H$1=1,"Nm³/h","Liter/h")</f>
        <v>Nm³/h</v>
      </c>
      <c r="E58" s="105"/>
      <c r="F58" s="89"/>
      <c r="G58" s="28"/>
      <c r="I58" s="26"/>
      <c r="J58" s="26"/>
      <c r="K58" s="26"/>
      <c r="L58" s="26"/>
      <c r="M58" s="26"/>
      <c r="N58" s="26"/>
      <c r="O58" s="26"/>
      <c r="P58" s="26"/>
    </row>
    <row r="59" spans="1:16" ht="12.75" hidden="1">
      <c r="A59" s="103"/>
      <c r="B59" s="103" t="s">
        <v>12</v>
      </c>
      <c r="C59" s="103">
        <f>'Entry mask'!E55</f>
        <v>390</v>
      </c>
      <c r="D59" s="103" t="str">
        <f>IF($H$1=1,"Nm³/h","Liter/h")</f>
        <v>Nm³/h</v>
      </c>
      <c r="E59" s="105"/>
      <c r="F59" s="89"/>
      <c r="G59" s="28"/>
      <c r="I59" s="26"/>
      <c r="J59" s="26"/>
      <c r="K59" s="26"/>
      <c r="L59" s="26"/>
      <c r="M59" s="26"/>
      <c r="N59" s="26"/>
      <c r="O59" s="26"/>
      <c r="P59" s="26"/>
    </row>
    <row r="60" spans="1:16" ht="12.75" hidden="1">
      <c r="A60" s="103"/>
      <c r="B60" s="103" t="s">
        <v>11</v>
      </c>
      <c r="C60" s="103">
        <f>'Entry mask'!E56</f>
        <v>650</v>
      </c>
      <c r="D60" s="103" t="str">
        <f>IF($H$1=1,"Nm³/h","Liter/h")</f>
        <v>Nm³/h</v>
      </c>
      <c r="E60" s="105"/>
      <c r="F60" s="89"/>
      <c r="G60" s="28"/>
      <c r="I60" s="26"/>
      <c r="J60" s="26"/>
      <c r="K60" s="26"/>
      <c r="L60" s="26"/>
      <c r="M60" s="26"/>
      <c r="N60" s="26"/>
      <c r="O60" s="26"/>
      <c r="P60" s="26"/>
    </row>
    <row r="61" spans="1:16" ht="31.5" customHeight="1" hidden="1">
      <c r="A61" s="103"/>
      <c r="B61" s="103"/>
      <c r="C61" s="103"/>
      <c r="D61" s="103"/>
      <c r="E61" s="105"/>
      <c r="F61" s="89"/>
      <c r="G61" s="28"/>
      <c r="I61" s="26"/>
      <c r="J61" s="26"/>
      <c r="K61" s="26"/>
      <c r="L61" s="26"/>
      <c r="M61" s="26"/>
      <c r="N61" s="26"/>
      <c r="O61" s="26"/>
      <c r="P61" s="26"/>
    </row>
    <row r="62" spans="1:16" ht="15.75" customHeight="1" hidden="1">
      <c r="A62" s="103"/>
      <c r="B62" s="103"/>
      <c r="C62" s="103">
        <f>'Entry mask'!E65</f>
        <v>0.35</v>
      </c>
      <c r="D62" s="103" t="str">
        <f>IF($H$1=1,"EUR/Nm³","EUR/Liter")</f>
        <v>EUR/Nm³</v>
      </c>
      <c r="E62" s="105"/>
      <c r="F62" s="89"/>
      <c r="G62" s="28"/>
      <c r="I62" s="26"/>
      <c r="J62" s="26"/>
      <c r="K62" s="26"/>
      <c r="L62" s="26"/>
      <c r="M62" s="26"/>
      <c r="N62" s="26"/>
      <c r="O62" s="26"/>
      <c r="P62" s="26"/>
    </row>
    <row r="63" spans="1:16" ht="23.25" customHeight="1" hidden="1">
      <c r="A63" s="103"/>
      <c r="B63" s="103" t="s">
        <v>10</v>
      </c>
      <c r="C63" s="103">
        <f>$C$62*C58</f>
        <v>45.5</v>
      </c>
      <c r="D63" s="103" t="s">
        <v>3</v>
      </c>
      <c r="E63" s="105"/>
      <c r="F63" s="106"/>
      <c r="G63" s="28"/>
      <c r="I63" s="26"/>
      <c r="J63" s="26"/>
      <c r="K63" s="26"/>
      <c r="L63" s="26"/>
      <c r="M63" s="26"/>
      <c r="N63" s="26"/>
      <c r="O63" s="26"/>
      <c r="P63" s="26"/>
    </row>
    <row r="64" spans="1:16" ht="12.75" hidden="1">
      <c r="A64" s="103"/>
      <c r="B64" s="103" t="s">
        <v>12</v>
      </c>
      <c r="C64" s="103">
        <f>$C$62*C59</f>
        <v>136.5</v>
      </c>
      <c r="D64" s="103" t="s">
        <v>3</v>
      </c>
      <c r="E64" s="105"/>
      <c r="F64" s="106"/>
      <c r="G64" s="28"/>
      <c r="I64" s="26"/>
      <c r="J64" s="26"/>
      <c r="K64" s="26"/>
      <c r="L64" s="26"/>
      <c r="M64" s="26"/>
      <c r="N64" s="26"/>
      <c r="O64" s="26"/>
      <c r="P64" s="26"/>
    </row>
    <row r="65" spans="1:16" ht="11.25" customHeight="1" hidden="1" thickBot="1">
      <c r="A65" s="103"/>
      <c r="B65" s="103" t="s">
        <v>11</v>
      </c>
      <c r="C65" s="103">
        <f>$C$62*C60</f>
        <v>227.49999999999997</v>
      </c>
      <c r="D65" s="103" t="s">
        <v>3</v>
      </c>
      <c r="E65" s="107"/>
      <c r="F65" s="108"/>
      <c r="G65" s="28"/>
      <c r="I65" s="26"/>
      <c r="J65" s="26"/>
      <c r="K65" s="26"/>
      <c r="L65" s="26"/>
      <c r="M65" s="26"/>
      <c r="N65" s="26"/>
      <c r="O65" s="26"/>
      <c r="P65" s="26"/>
    </row>
    <row r="66" spans="1:16" ht="29.25" customHeight="1" hidden="1">
      <c r="A66" s="103"/>
      <c r="B66" s="103"/>
      <c r="C66" s="103"/>
      <c r="D66" s="103"/>
      <c r="E66" s="109"/>
      <c r="F66" s="110"/>
      <c r="G66" s="28"/>
      <c r="I66" s="26"/>
      <c r="J66" s="26"/>
      <c r="K66" s="26"/>
      <c r="L66" s="26"/>
      <c r="M66" s="26"/>
      <c r="N66" s="26"/>
      <c r="O66" s="26"/>
      <c r="P66" s="26"/>
    </row>
    <row r="67" spans="1:16" ht="12.75" hidden="1">
      <c r="A67" s="103"/>
      <c r="B67" s="103" t="s">
        <v>10</v>
      </c>
      <c r="C67" s="103">
        <f>'Entry mask'!E48</f>
        <v>0.1</v>
      </c>
      <c r="D67" s="103"/>
      <c r="E67" s="105"/>
      <c r="F67" s="106"/>
      <c r="G67" s="28"/>
      <c r="I67" s="26"/>
      <c r="J67" s="26"/>
      <c r="K67" s="26"/>
      <c r="L67" s="26"/>
      <c r="M67" s="26"/>
      <c r="N67" s="26"/>
      <c r="O67" s="26"/>
      <c r="P67" s="26"/>
    </row>
    <row r="68" spans="1:16" ht="12.75" hidden="1">
      <c r="A68" s="103"/>
      <c r="B68" s="103" t="s">
        <v>12</v>
      </c>
      <c r="C68" s="103">
        <f>'Entry mask'!E49</f>
        <v>0.7</v>
      </c>
      <c r="D68" s="103"/>
      <c r="E68" s="105"/>
      <c r="F68" s="106"/>
      <c r="G68" s="28"/>
      <c r="I68" s="26"/>
      <c r="J68" s="26"/>
      <c r="K68" s="26"/>
      <c r="L68" s="26"/>
      <c r="M68" s="65"/>
      <c r="N68" s="26"/>
      <c r="O68" s="26"/>
      <c r="P68" s="26"/>
    </row>
    <row r="69" spans="1:16" ht="12.75" hidden="1">
      <c r="A69" s="103"/>
      <c r="B69" s="103" t="s">
        <v>11</v>
      </c>
      <c r="C69" s="103">
        <f>'Entry mask'!E50</f>
        <v>0.2</v>
      </c>
      <c r="D69" s="103"/>
      <c r="E69" s="105"/>
      <c r="F69" s="106"/>
      <c r="G69" s="28"/>
      <c r="I69" s="26"/>
      <c r="J69" s="26"/>
      <c r="K69" s="26"/>
      <c r="L69" s="26"/>
      <c r="M69" s="26"/>
      <c r="N69" s="26"/>
      <c r="O69" s="26"/>
      <c r="P69" s="26"/>
    </row>
    <row r="70" spans="1:16" ht="50.25" customHeight="1" hidden="1">
      <c r="A70" s="103"/>
      <c r="B70" s="103"/>
      <c r="C70" s="103"/>
      <c r="D70" s="103"/>
      <c r="E70" s="105"/>
      <c r="F70" s="106"/>
      <c r="G70" s="28"/>
      <c r="I70" s="26"/>
      <c r="J70" s="26"/>
      <c r="K70" s="26"/>
      <c r="L70" s="26"/>
      <c r="M70" s="26"/>
      <c r="N70" s="26"/>
      <c r="O70" s="26"/>
      <c r="P70" s="26"/>
    </row>
    <row r="71" spans="1:16" ht="12.75" hidden="1">
      <c r="A71" s="103"/>
      <c r="B71" s="103" t="s">
        <v>8</v>
      </c>
      <c r="C71" s="103">
        <f>'Entry mask'!E60</f>
        <v>30</v>
      </c>
      <c r="D71" s="103" t="s">
        <v>0</v>
      </c>
      <c r="E71" s="105"/>
      <c r="F71" s="106"/>
      <c r="G71" s="28"/>
      <c r="I71" s="26"/>
      <c r="J71" s="26"/>
      <c r="K71" s="26"/>
      <c r="L71" s="26"/>
      <c r="M71" s="26"/>
      <c r="N71" s="26"/>
      <c r="O71" s="26"/>
      <c r="P71" s="26"/>
    </row>
    <row r="72" spans="1:16" ht="12.75" hidden="1">
      <c r="A72" s="103"/>
      <c r="B72" s="103" t="s">
        <v>2</v>
      </c>
      <c r="C72" s="103">
        <f>'Entry mask'!E61</f>
        <v>10</v>
      </c>
      <c r="D72" s="103" t="s">
        <v>0</v>
      </c>
      <c r="E72" s="105"/>
      <c r="F72" s="106"/>
      <c r="G72" s="28"/>
      <c r="I72" s="26"/>
      <c r="J72" s="26"/>
      <c r="K72" s="26"/>
      <c r="L72" s="26"/>
      <c r="M72" s="26"/>
      <c r="N72" s="26"/>
      <c r="O72" s="26"/>
      <c r="P72" s="26"/>
    </row>
    <row r="73" spans="1:16" ht="40.5" customHeight="1" hidden="1">
      <c r="A73" s="103"/>
      <c r="B73" s="103"/>
      <c r="C73" s="103"/>
      <c r="D73" s="103"/>
      <c r="E73" s="105"/>
      <c r="F73" s="106"/>
      <c r="G73" s="28"/>
      <c r="I73" s="26"/>
      <c r="J73" s="26"/>
      <c r="K73" s="26"/>
      <c r="L73" s="26"/>
      <c r="M73" s="26"/>
      <c r="N73" s="26"/>
      <c r="O73" s="26"/>
      <c r="P73" s="26"/>
    </row>
    <row r="74" spans="1:16" ht="12.75" hidden="1">
      <c r="A74" s="103"/>
      <c r="B74" s="103"/>
      <c r="C74" s="103"/>
      <c r="D74" s="103"/>
      <c r="E74" s="105"/>
      <c r="F74" s="106"/>
      <c r="G74" s="28"/>
      <c r="I74" s="26"/>
      <c r="J74" s="26"/>
      <c r="K74" s="26"/>
      <c r="L74" s="26"/>
      <c r="M74" s="26"/>
      <c r="N74" s="26"/>
      <c r="O74" s="26"/>
      <c r="P74" s="26"/>
    </row>
    <row r="75" spans="1:16" ht="12.75" hidden="1">
      <c r="A75" s="103"/>
      <c r="B75" s="103"/>
      <c r="C75" s="103"/>
      <c r="D75" s="103"/>
      <c r="E75" s="105"/>
      <c r="F75" s="106"/>
      <c r="G75" s="28"/>
      <c r="I75" s="26"/>
      <c r="J75" s="26"/>
      <c r="K75" s="26"/>
      <c r="L75" s="26"/>
      <c r="M75" s="26"/>
      <c r="N75" s="26"/>
      <c r="O75" s="26"/>
      <c r="P75" s="26"/>
    </row>
    <row r="76" spans="1:16" ht="13.5" customHeight="1" hidden="1">
      <c r="A76" s="103"/>
      <c r="B76" s="103"/>
      <c r="C76" s="103"/>
      <c r="D76" s="103"/>
      <c r="E76" s="105"/>
      <c r="F76" s="106"/>
      <c r="G76" s="28"/>
      <c r="I76" s="26"/>
      <c r="J76" s="26"/>
      <c r="K76" s="26"/>
      <c r="L76" s="26"/>
      <c r="M76" s="26"/>
      <c r="N76" s="26"/>
      <c r="O76" s="26"/>
      <c r="P76" s="26"/>
    </row>
    <row r="77" spans="1:16" ht="7.5" customHeight="1" hidden="1">
      <c r="A77" s="103"/>
      <c r="B77" s="103"/>
      <c r="C77" s="103"/>
      <c r="D77" s="103"/>
      <c r="E77" s="105"/>
      <c r="F77" s="106"/>
      <c r="G77" s="28"/>
      <c r="I77" s="26"/>
      <c r="J77" s="26"/>
      <c r="K77" s="26"/>
      <c r="L77" s="26"/>
      <c r="M77" s="26"/>
      <c r="N77" s="26"/>
      <c r="O77" s="26"/>
      <c r="P77" s="26"/>
    </row>
    <row r="78" spans="1:16" ht="4.5" customHeight="1" hidden="1">
      <c r="A78" s="103"/>
      <c r="B78" s="103"/>
      <c r="C78" s="103"/>
      <c r="D78" s="103"/>
      <c r="E78" s="105"/>
      <c r="F78" s="106"/>
      <c r="G78" s="28"/>
      <c r="I78" s="26"/>
      <c r="J78" s="26"/>
      <c r="K78" s="26"/>
      <c r="L78" s="26"/>
      <c r="M78" s="26"/>
      <c r="N78" s="26"/>
      <c r="O78" s="26"/>
      <c r="P78" s="26"/>
    </row>
    <row r="79" spans="1:16" ht="12.75" hidden="1">
      <c r="A79" s="103"/>
      <c r="B79" s="103"/>
      <c r="C79" s="103"/>
      <c r="D79" s="103"/>
      <c r="E79" s="105"/>
      <c r="F79" s="106"/>
      <c r="G79" s="28"/>
      <c r="I79" s="26"/>
      <c r="J79" s="26"/>
      <c r="K79" s="26"/>
      <c r="L79" s="26"/>
      <c r="M79" s="26"/>
      <c r="N79" s="26"/>
      <c r="O79" s="26"/>
      <c r="P79" s="26"/>
    </row>
    <row r="80" spans="1:16" ht="25.5" customHeight="1" hidden="1">
      <c r="A80" s="103"/>
      <c r="B80" s="103"/>
      <c r="C80" s="103"/>
      <c r="D80" s="103"/>
      <c r="E80" s="105"/>
      <c r="F80" s="106"/>
      <c r="G80" s="28"/>
      <c r="I80" s="26"/>
      <c r="J80" s="26"/>
      <c r="K80" s="26"/>
      <c r="L80" s="26"/>
      <c r="M80" s="26"/>
      <c r="N80" s="26"/>
      <c r="O80" s="26"/>
      <c r="P80" s="26"/>
    </row>
    <row r="81" spans="1:16" ht="28.5" customHeight="1" hidden="1">
      <c r="A81" s="103"/>
      <c r="B81" s="103"/>
      <c r="C81" s="103"/>
      <c r="D81" s="103"/>
      <c r="E81" s="105"/>
      <c r="F81" s="106"/>
      <c r="G81" s="28"/>
      <c r="I81" s="26"/>
      <c r="J81" s="26"/>
      <c r="K81" s="26"/>
      <c r="L81" s="26"/>
      <c r="M81" s="26"/>
      <c r="N81" s="26"/>
      <c r="O81" s="26"/>
      <c r="P81" s="26"/>
    </row>
    <row r="82" spans="1:16" ht="12.75" hidden="1">
      <c r="A82" s="103"/>
      <c r="B82" s="103"/>
      <c r="C82" s="103"/>
      <c r="D82" s="103"/>
      <c r="E82" s="105"/>
      <c r="F82" s="106"/>
      <c r="G82" s="28"/>
      <c r="I82" s="26"/>
      <c r="J82" s="26"/>
      <c r="K82" s="26"/>
      <c r="L82" s="26"/>
      <c r="M82" s="26"/>
      <c r="N82" s="26"/>
      <c r="O82" s="26"/>
      <c r="P82" s="26"/>
    </row>
    <row r="83" spans="1:16" ht="12.75" hidden="1">
      <c r="A83" s="103"/>
      <c r="B83" s="103"/>
      <c r="C83" s="103"/>
      <c r="D83" s="103"/>
      <c r="E83" s="105"/>
      <c r="F83" s="106"/>
      <c r="G83" s="28"/>
      <c r="I83" s="26"/>
      <c r="J83" s="26"/>
      <c r="K83" s="26"/>
      <c r="L83" s="26"/>
      <c r="M83" s="26"/>
      <c r="N83" s="26"/>
      <c r="O83" s="26"/>
      <c r="P83" s="26"/>
    </row>
    <row r="84" spans="1:16" s="2" customFormat="1" ht="14.25" customHeight="1" hidden="1">
      <c r="A84" s="103"/>
      <c r="B84" s="103"/>
      <c r="C84" s="103">
        <f>'Entry mask'!E79</f>
        <v>0.03</v>
      </c>
      <c r="D84" s="103" t="s">
        <v>74</v>
      </c>
      <c r="E84" s="105"/>
      <c r="F84" s="106"/>
      <c r="G84" s="28"/>
      <c r="I84" s="26"/>
      <c r="J84" s="26"/>
      <c r="K84" s="26"/>
      <c r="L84" s="26"/>
      <c r="M84" s="26"/>
      <c r="N84" s="26"/>
      <c r="O84" s="26"/>
      <c r="P84" s="26"/>
    </row>
    <row r="85" spans="1:16" ht="35.25" customHeight="1" hidden="1">
      <c r="A85" s="103"/>
      <c r="B85" s="103"/>
      <c r="C85" s="103"/>
      <c r="D85" s="103"/>
      <c r="E85" s="105"/>
      <c r="F85" s="106"/>
      <c r="G85" s="28"/>
      <c r="I85" s="26"/>
      <c r="J85" s="26"/>
      <c r="K85" s="26"/>
      <c r="L85" s="26"/>
      <c r="M85" s="26"/>
      <c r="N85" s="26"/>
      <c r="O85" s="26"/>
      <c r="P85" s="26"/>
    </row>
    <row r="86" spans="1:16" s="2" customFormat="1" ht="13.5" customHeight="1" hidden="1">
      <c r="A86" s="103"/>
      <c r="B86" s="103"/>
      <c r="C86" s="103">
        <f>'Entry mask'!E84</f>
        <v>0.01</v>
      </c>
      <c r="D86" s="103" t="s">
        <v>74</v>
      </c>
      <c r="E86" s="105"/>
      <c r="F86" s="106"/>
      <c r="G86" s="28"/>
      <c r="I86" s="26"/>
      <c r="J86" s="26"/>
      <c r="K86" s="26"/>
      <c r="L86" s="26"/>
      <c r="M86" s="26"/>
      <c r="N86" s="26"/>
      <c r="O86" s="26"/>
      <c r="P86" s="26"/>
    </row>
    <row r="87" spans="1:16" ht="12.75" hidden="1">
      <c r="A87" s="103"/>
      <c r="B87" s="103"/>
      <c r="C87" s="103"/>
      <c r="D87" s="103"/>
      <c r="E87" s="105"/>
      <c r="F87" s="106"/>
      <c r="G87" s="28"/>
      <c r="I87" s="26"/>
      <c r="J87" s="26"/>
      <c r="K87" s="26"/>
      <c r="L87" s="26"/>
      <c r="M87" s="26"/>
      <c r="N87" s="26"/>
      <c r="O87" s="26"/>
      <c r="P87" s="26"/>
    </row>
    <row r="88" spans="1:16" ht="12.75" hidden="1">
      <c r="A88" s="103"/>
      <c r="B88" s="103"/>
      <c r="C88" s="103"/>
      <c r="D88" s="103"/>
      <c r="E88" s="105"/>
      <c r="F88" s="106"/>
      <c r="G88" s="28"/>
      <c r="I88" s="26"/>
      <c r="J88" s="26"/>
      <c r="K88" s="26"/>
      <c r="L88" s="26"/>
      <c r="M88" s="26"/>
      <c r="N88" s="26"/>
      <c r="O88" s="26"/>
      <c r="P88" s="26"/>
    </row>
    <row r="89" spans="1:16" ht="23.25" customHeight="1" hidden="1">
      <c r="A89" s="103"/>
      <c r="B89" s="103"/>
      <c r="C89" s="103"/>
      <c r="D89" s="103"/>
      <c r="E89" s="105"/>
      <c r="F89" s="106"/>
      <c r="G89" s="28"/>
      <c r="I89" s="26"/>
      <c r="J89" s="26"/>
      <c r="K89" s="26"/>
      <c r="L89" s="26"/>
      <c r="M89" s="26"/>
      <c r="N89" s="26"/>
      <c r="O89" s="26"/>
      <c r="P89" s="26"/>
    </row>
    <row r="90" spans="1:16" ht="15.75" customHeight="1" hidden="1">
      <c r="A90" s="103"/>
      <c r="B90" s="103" t="s">
        <v>4</v>
      </c>
      <c r="C90" s="103">
        <f>C71-C72</f>
        <v>20</v>
      </c>
      <c r="D90" s="103" t="s">
        <v>0</v>
      </c>
      <c r="E90" s="105"/>
      <c r="F90" s="106"/>
      <c r="G90" s="28"/>
      <c r="I90" s="26"/>
      <c r="J90" s="26"/>
      <c r="K90" s="26"/>
      <c r="L90" s="26"/>
      <c r="M90" s="26"/>
      <c r="N90" s="26"/>
      <c r="O90" s="26"/>
      <c r="P90" s="26"/>
    </row>
    <row r="91" spans="1:16" s="2" customFormat="1" ht="15" customHeight="1" hidden="1">
      <c r="A91" s="103"/>
      <c r="B91" s="103" t="s">
        <v>81</v>
      </c>
      <c r="C91" s="103">
        <f>C90/20*1.5/100</f>
        <v>0.015</v>
      </c>
      <c r="D91" s="103"/>
      <c r="E91" s="105"/>
      <c r="F91" s="106"/>
      <c r="G91" s="28"/>
      <c r="I91" s="26"/>
      <c r="J91" s="26"/>
      <c r="K91" s="26"/>
      <c r="L91" s="26"/>
      <c r="M91" s="26"/>
      <c r="N91" s="26"/>
      <c r="O91" s="26"/>
      <c r="P91" s="26"/>
    </row>
    <row r="92" spans="1:16" ht="12.75" hidden="1">
      <c r="A92" s="103"/>
      <c r="B92" s="103"/>
      <c r="C92" s="103"/>
      <c r="D92" s="103"/>
      <c r="E92" s="105"/>
      <c r="F92" s="106"/>
      <c r="G92" s="28"/>
      <c r="I92" s="26"/>
      <c r="J92" s="26"/>
      <c r="K92" s="26"/>
      <c r="L92" s="26"/>
      <c r="M92" s="26"/>
      <c r="N92" s="26"/>
      <c r="O92" s="26"/>
      <c r="P92" s="26"/>
    </row>
    <row r="93" spans="1:16" ht="15.75" hidden="1">
      <c r="A93" s="103"/>
      <c r="B93" s="103" t="s">
        <v>82</v>
      </c>
      <c r="C93" s="103">
        <f>'Entry mask'!E90</f>
        <v>0.01</v>
      </c>
      <c r="D93" s="103"/>
      <c r="E93" s="105"/>
      <c r="F93" s="106"/>
      <c r="G93" s="28"/>
      <c r="I93" s="26"/>
      <c r="J93" s="26"/>
      <c r="K93" s="26"/>
      <c r="L93" s="26"/>
      <c r="M93" s="26"/>
      <c r="N93" s="26"/>
      <c r="O93" s="26"/>
      <c r="P93" s="26"/>
    </row>
    <row r="94" spans="1:16" ht="12.75" hidden="1">
      <c r="A94" s="103"/>
      <c r="B94" s="103"/>
      <c r="C94" s="103"/>
      <c r="D94" s="103"/>
      <c r="E94" s="105"/>
      <c r="F94" s="106"/>
      <c r="G94" s="28"/>
      <c r="I94" s="26"/>
      <c r="J94" s="26"/>
      <c r="K94" s="26"/>
      <c r="L94" s="26"/>
      <c r="M94" s="26"/>
      <c r="N94" s="26"/>
      <c r="O94" s="26"/>
      <c r="P94" s="26"/>
    </row>
    <row r="95" spans="1:16" ht="12.75" hidden="1">
      <c r="A95" s="103"/>
      <c r="B95" s="103"/>
      <c r="C95" s="103"/>
      <c r="D95" s="103"/>
      <c r="E95" s="105"/>
      <c r="F95" s="106"/>
      <c r="G95" s="28"/>
      <c r="I95" s="26"/>
      <c r="J95" s="26"/>
      <c r="K95" s="26"/>
      <c r="L95" s="26"/>
      <c r="M95" s="26"/>
      <c r="N95" s="26"/>
      <c r="O95" s="26"/>
      <c r="P95" s="26"/>
    </row>
    <row r="96" spans="1:16" ht="19.5" customHeight="1" hidden="1">
      <c r="A96" s="103"/>
      <c r="B96" s="103"/>
      <c r="C96" s="103"/>
      <c r="D96" s="103"/>
      <c r="E96" s="105"/>
      <c r="F96" s="106"/>
      <c r="G96" s="28"/>
      <c r="I96" s="26"/>
      <c r="J96" s="26"/>
      <c r="K96" s="26"/>
      <c r="L96" s="26"/>
      <c r="M96" s="26"/>
      <c r="N96" s="26"/>
      <c r="O96" s="26"/>
      <c r="P96" s="26"/>
    </row>
    <row r="97" spans="1:16" s="2" customFormat="1" ht="15.75" hidden="1">
      <c r="A97" s="103"/>
      <c r="B97" s="103" t="s">
        <v>10</v>
      </c>
      <c r="C97" s="103">
        <f>'Entry mask'!E96</f>
        <v>0.01</v>
      </c>
      <c r="D97" s="103" t="s">
        <v>83</v>
      </c>
      <c r="E97" s="105"/>
      <c r="F97" s="106"/>
      <c r="G97" s="28"/>
      <c r="I97" s="26"/>
      <c r="J97" s="26"/>
      <c r="K97" s="26"/>
      <c r="L97" s="26"/>
      <c r="M97" s="26"/>
      <c r="N97" s="26"/>
      <c r="O97" s="26"/>
      <c r="P97" s="26"/>
    </row>
    <row r="98" spans="1:16" s="2" customFormat="1" ht="15.75" hidden="1">
      <c r="A98" s="103"/>
      <c r="B98" s="103" t="s">
        <v>12</v>
      </c>
      <c r="C98" s="103">
        <f>'Entry mask'!E98</f>
        <v>0.005</v>
      </c>
      <c r="D98" s="103" t="s">
        <v>83</v>
      </c>
      <c r="E98" s="105"/>
      <c r="F98" s="106"/>
      <c r="G98" s="28"/>
      <c r="I98" s="26"/>
      <c r="J98" s="26"/>
      <c r="K98" s="26"/>
      <c r="L98" s="26"/>
      <c r="M98" s="26"/>
      <c r="N98" s="26"/>
      <c r="O98" s="26"/>
      <c r="P98" s="26"/>
    </row>
    <row r="99" spans="1:16" ht="15.75" hidden="1">
      <c r="A99" s="103"/>
      <c r="B99" s="103" t="s">
        <v>11</v>
      </c>
      <c r="C99" s="103">
        <f>'Entry mask'!E100</f>
        <v>0.005</v>
      </c>
      <c r="D99" s="103" t="s">
        <v>83</v>
      </c>
      <c r="E99" s="105"/>
      <c r="F99" s="106"/>
      <c r="G99" s="28"/>
      <c r="I99" s="26"/>
      <c r="J99" s="26"/>
      <c r="K99" s="26"/>
      <c r="L99" s="26"/>
      <c r="M99" s="26"/>
      <c r="N99" s="26"/>
      <c r="O99" s="26"/>
      <c r="P99" s="26"/>
    </row>
    <row r="100" spans="1:16" ht="25.5" customHeight="1" hidden="1">
      <c r="A100" s="103"/>
      <c r="B100" s="103"/>
      <c r="C100" s="103"/>
      <c r="D100" s="103"/>
      <c r="E100" s="105"/>
      <c r="F100" s="106"/>
      <c r="G100" s="28"/>
      <c r="I100" s="26"/>
      <c r="J100" s="26"/>
      <c r="K100" s="26"/>
      <c r="L100" s="26"/>
      <c r="M100" s="26"/>
      <c r="N100" s="26"/>
      <c r="O100" s="26"/>
      <c r="P100" s="26"/>
    </row>
    <row r="101" spans="1:16" ht="14.25" hidden="1">
      <c r="A101" s="103" t="s">
        <v>84</v>
      </c>
      <c r="B101" s="103"/>
      <c r="C101" s="103"/>
      <c r="D101" s="103"/>
      <c r="E101" s="105"/>
      <c r="F101" s="106"/>
      <c r="G101" s="28"/>
      <c r="I101" s="26"/>
      <c r="J101" s="26"/>
      <c r="K101" s="26"/>
      <c r="L101" s="26"/>
      <c r="M101" s="26"/>
      <c r="N101" s="26"/>
      <c r="O101" s="26"/>
      <c r="P101" s="26"/>
    </row>
    <row r="102" spans="1:16" ht="12.75" hidden="1">
      <c r="A102" s="103"/>
      <c r="B102" s="103"/>
      <c r="C102" s="103"/>
      <c r="D102" s="103"/>
      <c r="E102" s="105"/>
      <c r="F102" s="106"/>
      <c r="G102" s="28"/>
      <c r="I102" s="26"/>
      <c r="J102" s="26"/>
      <c r="K102" s="26"/>
      <c r="L102" s="26"/>
      <c r="M102" s="26"/>
      <c r="N102" s="26"/>
      <c r="O102" s="26"/>
      <c r="P102" s="26"/>
    </row>
    <row r="103" spans="1:16" ht="15.75" hidden="1">
      <c r="A103" s="103"/>
      <c r="B103" s="103" t="s">
        <v>10</v>
      </c>
      <c r="C103" s="103">
        <f>C84+C86+$C$91+$C$93+C97</f>
        <v>0.075</v>
      </c>
      <c r="D103" s="103" t="s">
        <v>83</v>
      </c>
      <c r="E103" s="105"/>
      <c r="F103" s="106"/>
      <c r="G103" s="28"/>
      <c r="I103" s="26"/>
      <c r="J103" s="26"/>
      <c r="K103" s="26"/>
      <c r="L103" s="26"/>
      <c r="M103" s="26"/>
      <c r="N103" s="26"/>
      <c r="O103" s="26"/>
      <c r="P103" s="26"/>
    </row>
    <row r="104" spans="1:16" ht="12.75" customHeight="1" hidden="1">
      <c r="A104" s="103"/>
      <c r="B104" s="103" t="s">
        <v>12</v>
      </c>
      <c r="C104" s="103">
        <f>C84+C86+$C$91+$C$93+C98</f>
        <v>0.07</v>
      </c>
      <c r="D104" s="103" t="s">
        <v>83</v>
      </c>
      <c r="E104" s="105"/>
      <c r="F104" s="106"/>
      <c r="G104" s="28"/>
      <c r="I104" s="26"/>
      <c r="J104" s="26"/>
      <c r="K104" s="26"/>
      <c r="L104" s="26"/>
      <c r="M104" s="26"/>
      <c r="N104" s="26"/>
      <c r="O104" s="26"/>
      <c r="P104" s="26"/>
    </row>
    <row r="105" spans="1:16" ht="15.75" hidden="1">
      <c r="A105" s="103"/>
      <c r="B105" s="103" t="s">
        <v>11</v>
      </c>
      <c r="C105" s="103">
        <f>C84+C86+$C$91+$C$93+C99</f>
        <v>0.07</v>
      </c>
      <c r="D105" s="103" t="s">
        <v>83</v>
      </c>
      <c r="E105" s="105"/>
      <c r="F105" s="106"/>
      <c r="G105" s="28"/>
      <c r="I105" s="26"/>
      <c r="J105" s="26"/>
      <c r="K105" s="26"/>
      <c r="L105" s="26"/>
      <c r="M105" s="26"/>
      <c r="N105" s="26"/>
      <c r="O105" s="26"/>
      <c r="P105" s="26"/>
    </row>
    <row r="106" spans="1:16" ht="12.75" hidden="1">
      <c r="A106" s="103"/>
      <c r="B106" s="103"/>
      <c r="C106" s="103"/>
      <c r="D106" s="103"/>
      <c r="E106" s="105"/>
      <c r="F106" s="106"/>
      <c r="G106" s="28"/>
      <c r="I106" s="26"/>
      <c r="J106" s="26"/>
      <c r="K106" s="26"/>
      <c r="L106" s="26"/>
      <c r="M106" s="26"/>
      <c r="N106" s="26"/>
      <c r="O106" s="26"/>
      <c r="P106" s="26"/>
    </row>
    <row r="107" spans="1:16" ht="12.75" hidden="1">
      <c r="A107" s="103" t="s">
        <v>43</v>
      </c>
      <c r="B107" s="103"/>
      <c r="C107" s="103"/>
      <c r="D107" s="103"/>
      <c r="E107" s="105"/>
      <c r="F107" s="106"/>
      <c r="G107" s="28"/>
      <c r="I107" s="26"/>
      <c r="J107" s="26"/>
      <c r="K107" s="26"/>
      <c r="L107" s="26"/>
      <c r="M107" s="26"/>
      <c r="N107" s="26"/>
      <c r="O107" s="26"/>
      <c r="P107" s="26"/>
    </row>
    <row r="108" spans="1:16" ht="12.75" hidden="1">
      <c r="A108" s="103"/>
      <c r="B108" s="103"/>
      <c r="C108" s="103"/>
      <c r="D108" s="103"/>
      <c r="E108" s="105"/>
      <c r="F108" s="106"/>
      <c r="G108" s="28"/>
      <c r="I108" s="26"/>
      <c r="J108" s="26"/>
      <c r="K108" s="26"/>
      <c r="L108" s="26"/>
      <c r="M108" s="26"/>
      <c r="N108" s="26"/>
      <c r="O108" s="26"/>
      <c r="P108" s="26"/>
    </row>
    <row r="109" spans="1:16" ht="16.5" customHeight="1" hidden="1">
      <c r="A109" s="103"/>
      <c r="B109" s="103" t="s">
        <v>10</v>
      </c>
      <c r="C109" s="103">
        <f>C103*0.5</f>
        <v>0.0375</v>
      </c>
      <c r="D109" s="103" t="s">
        <v>85</v>
      </c>
      <c r="E109" s="111">
        <f>-(100-(C40-$C$72)*((H2/(21-C44))+H3))+(100-((C40-$C$72)-(C109*2.5))*((H2/(21-(C44-C109)))+H3))</f>
        <v>0.011107943625205507</v>
      </c>
      <c r="F109" s="106"/>
      <c r="G109" s="28"/>
      <c r="I109" s="26"/>
      <c r="J109" s="26"/>
      <c r="K109" s="26"/>
      <c r="L109" s="26"/>
      <c r="M109" s="26"/>
      <c r="N109" s="26"/>
      <c r="O109" s="26"/>
      <c r="P109" s="26"/>
    </row>
    <row r="110" spans="1:16" ht="15" customHeight="1" hidden="1">
      <c r="A110" s="103"/>
      <c r="B110" s="103" t="s">
        <v>12</v>
      </c>
      <c r="C110" s="103">
        <f>C104*0.5</f>
        <v>0.035</v>
      </c>
      <c r="D110" s="103" t="s">
        <v>85</v>
      </c>
      <c r="E110" s="111">
        <f>-(100-(C41-$C$72)*((H2/(21-C45))+H3))+(100-((C41-$C$72)-(C110*2.5))*((H2/(21-(C45-C110)))+H3))</f>
        <v>0.011937101231836778</v>
      </c>
      <c r="F110" s="106"/>
      <c r="G110" s="28"/>
      <c r="I110" s="26"/>
      <c r="J110" s="26"/>
      <c r="K110" s="26"/>
      <c r="L110" s="26"/>
      <c r="M110" s="26"/>
      <c r="N110" s="26"/>
      <c r="O110" s="26"/>
      <c r="P110" s="26"/>
    </row>
    <row r="111" spans="1:16" ht="15.75" customHeight="1" hidden="1">
      <c r="A111" s="103"/>
      <c r="B111" s="103" t="s">
        <v>11</v>
      </c>
      <c r="C111" s="103">
        <f>C105*0.5</f>
        <v>0.035</v>
      </c>
      <c r="D111" s="103" t="s">
        <v>85</v>
      </c>
      <c r="E111" s="111">
        <f>-(100-(C42-$C$72)*((H2/(21-C46))+H3))+(100-((C42-$C$72)-(C111*2.5))*((H2/(21-(C46-C111)))+H3))</f>
        <v>0.013503253093745116</v>
      </c>
      <c r="F111" s="106"/>
      <c r="G111" s="28"/>
      <c r="I111" s="26"/>
      <c r="J111" s="26"/>
      <c r="K111" s="26"/>
      <c r="L111" s="26"/>
      <c r="M111" s="26"/>
      <c r="N111" s="26"/>
      <c r="O111" s="26"/>
      <c r="P111" s="26"/>
    </row>
    <row r="112" spans="1:16" ht="27.75" customHeight="1" hidden="1">
      <c r="A112" s="103"/>
      <c r="B112" s="103"/>
      <c r="C112" s="103"/>
      <c r="D112" s="103"/>
      <c r="E112" s="105"/>
      <c r="F112" s="106"/>
      <c r="G112" s="28"/>
      <c r="I112" s="26"/>
      <c r="J112" s="26"/>
      <c r="K112" s="26"/>
      <c r="L112" s="26"/>
      <c r="M112" s="26"/>
      <c r="N112" s="26"/>
      <c r="O112" s="26"/>
      <c r="P112" s="26"/>
    </row>
    <row r="113" spans="1:16" ht="12.75" hidden="1">
      <c r="A113" s="103"/>
      <c r="B113" s="103"/>
      <c r="C113" s="103"/>
      <c r="D113" s="103"/>
      <c r="E113" s="105"/>
      <c r="F113" s="106"/>
      <c r="G113" s="28"/>
      <c r="I113" s="26"/>
      <c r="J113" s="26"/>
      <c r="K113" s="26"/>
      <c r="L113" s="26"/>
      <c r="M113" s="26"/>
      <c r="N113" s="26"/>
      <c r="O113" s="26"/>
      <c r="P113" s="26"/>
    </row>
    <row r="114" spans="1:16" ht="12.75" hidden="1">
      <c r="A114" s="103"/>
      <c r="B114" s="103"/>
      <c r="C114" s="103"/>
      <c r="D114" s="103"/>
      <c r="E114" s="105"/>
      <c r="F114" s="106"/>
      <c r="G114" s="28"/>
      <c r="I114" s="26"/>
      <c r="J114" s="26"/>
      <c r="K114" s="26"/>
      <c r="L114" s="26"/>
      <c r="M114" s="26"/>
      <c r="N114" s="26"/>
      <c r="O114" s="26"/>
      <c r="P114" s="26"/>
    </row>
    <row r="115" spans="1:16" ht="15.75" hidden="1">
      <c r="A115" s="103"/>
      <c r="B115" s="103" t="s">
        <v>86</v>
      </c>
      <c r="C115" s="103">
        <f>C44</f>
        <v>0.048</v>
      </c>
      <c r="D115" s="103" t="s">
        <v>74</v>
      </c>
      <c r="E115" s="112" t="s">
        <v>87</v>
      </c>
      <c r="F115" s="113">
        <f>C115-C116</f>
        <v>0.018000000000000002</v>
      </c>
      <c r="G115" s="28"/>
      <c r="I115" s="26"/>
      <c r="J115" s="26"/>
      <c r="K115" s="26"/>
      <c r="L115" s="26"/>
      <c r="M115" s="26"/>
      <c r="N115" s="26"/>
      <c r="O115" s="26"/>
      <c r="P115" s="26"/>
    </row>
    <row r="116" spans="1:16" ht="15.75" hidden="1">
      <c r="A116" s="103"/>
      <c r="B116" s="103" t="s">
        <v>88</v>
      </c>
      <c r="C116" s="103">
        <f>C48</f>
        <v>0.03</v>
      </c>
      <c r="D116" s="103" t="s">
        <v>74</v>
      </c>
      <c r="E116" s="105" t="s">
        <v>5</v>
      </c>
      <c r="F116" s="113">
        <f>-(100-(C40-$C$72)*((H2/(21-C115))+H3))+(100-((C40-$C$72)-(F115*2.5))*((H2/(21-C116))+H3))</f>
        <v>0.005336394382737808</v>
      </c>
      <c r="G116" s="28"/>
      <c r="I116" s="26"/>
      <c r="J116" s="26"/>
      <c r="K116" s="26"/>
      <c r="L116" s="26"/>
      <c r="M116" s="26"/>
      <c r="N116" s="26"/>
      <c r="O116" s="26"/>
      <c r="P116" s="26"/>
    </row>
    <row r="117" spans="1:16" ht="12.75" hidden="1">
      <c r="A117" s="103"/>
      <c r="B117" s="103"/>
      <c r="C117" s="103"/>
      <c r="D117" s="103"/>
      <c r="E117" s="105"/>
      <c r="F117" s="113"/>
      <c r="G117" s="28"/>
      <c r="I117" s="26"/>
      <c r="J117" s="26"/>
      <c r="K117" s="26"/>
      <c r="L117" s="26"/>
      <c r="M117" s="26"/>
      <c r="N117" s="26"/>
      <c r="O117" s="26"/>
      <c r="P117" s="26"/>
    </row>
    <row r="118" spans="1:16" ht="15.75" hidden="1">
      <c r="A118" s="103"/>
      <c r="B118" s="103" t="s">
        <v>86</v>
      </c>
      <c r="C118" s="103">
        <f>C45</f>
        <v>0.04</v>
      </c>
      <c r="D118" s="103" t="s">
        <v>74</v>
      </c>
      <c r="E118" s="112" t="s">
        <v>87</v>
      </c>
      <c r="F118" s="113">
        <f>C118-C119</f>
        <v>0.02</v>
      </c>
      <c r="G118" s="28"/>
      <c r="I118" s="26"/>
      <c r="J118" s="26"/>
      <c r="K118" s="26"/>
      <c r="L118" s="26"/>
      <c r="M118" s="26"/>
      <c r="N118" s="26"/>
      <c r="O118" s="26"/>
      <c r="P118" s="26"/>
    </row>
    <row r="119" spans="1:16" ht="13.5" customHeight="1" hidden="1">
      <c r="A119" s="103"/>
      <c r="B119" s="103" t="s">
        <v>88</v>
      </c>
      <c r="C119" s="103">
        <f>C49</f>
        <v>0.02</v>
      </c>
      <c r="D119" s="103" t="s">
        <v>74</v>
      </c>
      <c r="E119" s="105" t="s">
        <v>5</v>
      </c>
      <c r="F119" s="113">
        <f>-(100-(C41-$C$72)*((H2/(21-C118))+H3))+(100-((C41-$C$72)-(F118*2.5))*((H2/(21-C119))+H3))</f>
        <v>0.006825755899839692</v>
      </c>
      <c r="G119" s="28"/>
      <c r="I119" s="26"/>
      <c r="J119" s="26"/>
      <c r="K119" s="26"/>
      <c r="L119" s="26"/>
      <c r="M119" s="26"/>
      <c r="N119" s="26"/>
      <c r="O119" s="26"/>
      <c r="P119" s="26"/>
    </row>
    <row r="120" spans="1:16" ht="12.75" hidden="1">
      <c r="A120" s="103"/>
      <c r="B120" s="103"/>
      <c r="C120" s="103"/>
      <c r="D120" s="103"/>
      <c r="E120" s="105"/>
      <c r="F120" s="113"/>
      <c r="G120" s="28"/>
      <c r="I120" s="26"/>
      <c r="J120" s="26"/>
      <c r="K120" s="26"/>
      <c r="L120" s="26"/>
      <c r="M120" s="26"/>
      <c r="N120" s="26"/>
      <c r="O120" s="26"/>
      <c r="P120" s="26"/>
    </row>
    <row r="121" spans="1:16" ht="15.75" hidden="1">
      <c r="A121" s="103"/>
      <c r="B121" s="103" t="s">
        <v>86</v>
      </c>
      <c r="C121" s="103">
        <f>C46</f>
        <v>0.032</v>
      </c>
      <c r="D121" s="103" t="s">
        <v>74</v>
      </c>
      <c r="E121" s="112" t="s">
        <v>87</v>
      </c>
      <c r="F121" s="113">
        <f>C121-C122</f>
        <v>0.014000000000000002</v>
      </c>
      <c r="G121" s="28"/>
      <c r="I121" s="26"/>
      <c r="J121" s="26"/>
      <c r="K121" s="26"/>
      <c r="L121" s="26"/>
      <c r="M121" s="26"/>
      <c r="N121" s="26"/>
      <c r="O121" s="26"/>
      <c r="P121" s="26"/>
    </row>
    <row r="122" spans="1:16" ht="15.75" hidden="1">
      <c r="A122" s="103"/>
      <c r="B122" s="103" t="s">
        <v>88</v>
      </c>
      <c r="C122" s="103">
        <f>C50</f>
        <v>0.018</v>
      </c>
      <c r="D122" s="103" t="s">
        <v>74</v>
      </c>
      <c r="E122" s="105" t="s">
        <v>5</v>
      </c>
      <c r="F122" s="113">
        <f>-(100-(C42-$C$72)*((H2/(21-C121))+H3))+(100-((C42-$C$72)-(F121*2.5))*((H2/(21-C122))+H3))</f>
        <v>0.005406391902170071</v>
      </c>
      <c r="G122" s="28"/>
      <c r="I122" s="26"/>
      <c r="J122" s="26"/>
      <c r="K122" s="26"/>
      <c r="L122" s="26"/>
      <c r="M122" s="26"/>
      <c r="N122" s="26"/>
      <c r="O122" s="26"/>
      <c r="P122" s="26"/>
    </row>
    <row r="123" spans="1:16" ht="1.5" customHeight="1" hidden="1" thickBot="1">
      <c r="A123" s="103"/>
      <c r="B123" s="103"/>
      <c r="C123" s="103"/>
      <c r="D123" s="103"/>
      <c r="E123" s="107"/>
      <c r="F123" s="108"/>
      <c r="G123" s="28"/>
      <c r="I123" s="26"/>
      <c r="J123" s="26"/>
      <c r="K123" s="26"/>
      <c r="L123" s="26"/>
      <c r="M123" s="26"/>
      <c r="N123" s="26"/>
      <c r="O123" s="26"/>
      <c r="P123" s="26"/>
    </row>
    <row r="124" spans="1:16" ht="12.75" hidden="1">
      <c r="A124" s="103"/>
      <c r="B124" s="103"/>
      <c r="C124" s="103"/>
      <c r="D124" s="103"/>
      <c r="E124" s="109"/>
      <c r="F124" s="110"/>
      <c r="G124" s="28"/>
      <c r="I124" s="26"/>
      <c r="J124" s="26"/>
      <c r="K124" s="26"/>
      <c r="L124" s="26"/>
      <c r="M124" s="26"/>
      <c r="N124" s="26"/>
      <c r="O124" s="26"/>
      <c r="P124" s="26"/>
    </row>
    <row r="125" spans="1:16" ht="12.75" hidden="1">
      <c r="A125" s="103"/>
      <c r="B125" s="103"/>
      <c r="C125" s="103"/>
      <c r="D125" s="103"/>
      <c r="E125" s="105"/>
      <c r="F125" s="106"/>
      <c r="G125" s="28"/>
      <c r="I125" s="26"/>
      <c r="J125" s="26"/>
      <c r="K125" s="26"/>
      <c r="L125" s="26"/>
      <c r="M125" s="26"/>
      <c r="N125" s="26"/>
      <c r="O125" s="26"/>
      <c r="P125" s="26"/>
    </row>
    <row r="126" spans="1:16" ht="12.75" hidden="1">
      <c r="A126" s="103"/>
      <c r="B126" s="103"/>
      <c r="C126" s="103"/>
      <c r="D126" s="103"/>
      <c r="E126" s="105"/>
      <c r="F126" s="106"/>
      <c r="G126" s="28"/>
      <c r="I126" s="26"/>
      <c r="J126" s="26"/>
      <c r="K126" s="26"/>
      <c r="L126" s="26"/>
      <c r="M126" s="26"/>
      <c r="N126" s="26"/>
      <c r="O126" s="26"/>
      <c r="P126" s="26"/>
    </row>
    <row r="127" spans="1:16" ht="12" customHeight="1" hidden="1">
      <c r="A127" s="103"/>
      <c r="B127" s="103"/>
      <c r="C127" s="103"/>
      <c r="D127" s="103"/>
      <c r="E127" s="105"/>
      <c r="F127" s="106"/>
      <c r="G127" s="28"/>
      <c r="I127" s="26"/>
      <c r="J127" s="26"/>
      <c r="K127" s="26"/>
      <c r="L127" s="26"/>
      <c r="M127" s="26"/>
      <c r="N127" s="26"/>
      <c r="O127" s="26"/>
      <c r="P127" s="26"/>
    </row>
    <row r="128" spans="1:16" ht="5.25" customHeight="1" hidden="1">
      <c r="A128" s="103"/>
      <c r="B128" s="103"/>
      <c r="C128" s="103"/>
      <c r="D128" s="103"/>
      <c r="E128" s="105"/>
      <c r="F128" s="106"/>
      <c r="G128" s="28"/>
      <c r="I128" s="26"/>
      <c r="J128" s="26"/>
      <c r="K128" s="26"/>
      <c r="L128" s="26"/>
      <c r="M128" s="26"/>
      <c r="N128" s="26"/>
      <c r="O128" s="26"/>
      <c r="P128" s="26"/>
    </row>
    <row r="129" spans="1:16" ht="15.75" hidden="1">
      <c r="A129" s="103"/>
      <c r="B129" s="103" t="s">
        <v>21</v>
      </c>
      <c r="C129" s="103">
        <f>C48</f>
        <v>0.03</v>
      </c>
      <c r="D129" s="103" t="s">
        <v>74</v>
      </c>
      <c r="E129" s="112" t="s">
        <v>89</v>
      </c>
      <c r="F129" s="113">
        <f>C129-C130</f>
        <v>0.009999999999999998</v>
      </c>
      <c r="G129" s="28"/>
      <c r="I129" s="26"/>
      <c r="J129" s="26"/>
      <c r="K129" s="26"/>
      <c r="L129" s="26"/>
      <c r="M129" s="26"/>
      <c r="N129" s="26"/>
      <c r="O129" s="26"/>
      <c r="P129" s="26"/>
    </row>
    <row r="130" spans="1:16" ht="15.75" hidden="1">
      <c r="A130" s="103"/>
      <c r="B130" s="103" t="s">
        <v>22</v>
      </c>
      <c r="C130" s="103">
        <f>C52</f>
        <v>0.02</v>
      </c>
      <c r="D130" s="103" t="s">
        <v>74</v>
      </c>
      <c r="E130" s="105" t="s">
        <v>5</v>
      </c>
      <c r="F130" s="113">
        <f>-(100-(C40-$C$72)*((H2/(21-C129))+H3))+(100-((C40-$C$72)-(F129*2.5))*((H2/(21-C130))+H3))</f>
        <v>0.0029616822547779975</v>
      </c>
      <c r="G130" s="28"/>
      <c r="I130" s="26"/>
      <c r="J130" s="26"/>
      <c r="K130" s="26"/>
      <c r="L130" s="26"/>
      <c r="M130" s="26"/>
      <c r="N130" s="26"/>
      <c r="O130" s="26"/>
      <c r="P130" s="26"/>
    </row>
    <row r="131" spans="1:16" ht="12.75" hidden="1">
      <c r="A131" s="103"/>
      <c r="B131" s="103"/>
      <c r="C131" s="103"/>
      <c r="D131" s="103"/>
      <c r="E131" s="105"/>
      <c r="F131" s="114"/>
      <c r="G131" s="28"/>
      <c r="I131" s="26"/>
      <c r="J131" s="26"/>
      <c r="K131" s="26"/>
      <c r="L131" s="26"/>
      <c r="M131" s="26"/>
      <c r="N131" s="26"/>
      <c r="O131" s="26"/>
      <c r="P131" s="26"/>
    </row>
    <row r="132" spans="1:16" ht="12.75" hidden="1">
      <c r="A132" s="103"/>
      <c r="B132" s="103"/>
      <c r="C132" s="103"/>
      <c r="D132" s="103"/>
      <c r="E132" s="105"/>
      <c r="F132" s="114"/>
      <c r="G132" s="28"/>
      <c r="I132" s="26"/>
      <c r="J132" s="26"/>
      <c r="K132" s="26"/>
      <c r="L132" s="26"/>
      <c r="M132" s="26"/>
      <c r="N132" s="26"/>
      <c r="O132" s="26"/>
      <c r="P132" s="26"/>
    </row>
    <row r="133" spans="1:16" ht="15.75" hidden="1">
      <c r="A133" s="103"/>
      <c r="B133" s="103" t="s">
        <v>21</v>
      </c>
      <c r="C133" s="103">
        <f>C49</f>
        <v>0.02</v>
      </c>
      <c r="D133" s="103" t="s">
        <v>74</v>
      </c>
      <c r="E133" s="112" t="s">
        <v>89</v>
      </c>
      <c r="F133" s="113">
        <f>C133-C134</f>
        <v>0.007000000000000001</v>
      </c>
      <c r="G133" s="28"/>
      <c r="I133" s="26"/>
      <c r="J133" s="26"/>
      <c r="K133" s="26"/>
      <c r="L133" s="26"/>
      <c r="M133" s="26"/>
      <c r="N133" s="26"/>
      <c r="O133" s="26"/>
      <c r="P133" s="26"/>
    </row>
    <row r="134" spans="1:16" ht="15.75" hidden="1">
      <c r="A134" s="103"/>
      <c r="B134" s="103" t="s">
        <v>22</v>
      </c>
      <c r="C134" s="103">
        <f>C53</f>
        <v>0.013</v>
      </c>
      <c r="D134" s="103" t="s">
        <v>74</v>
      </c>
      <c r="E134" s="105" t="s">
        <v>5</v>
      </c>
      <c r="F134" s="113">
        <f>-(100-(C41-$C$72)*((H2/(21-C133))+H3))+(100-((C41-$C$72)-(F133*2.5))*((H2/(21-C134))+H3))</f>
        <v>0.0023866683312263604</v>
      </c>
      <c r="G134" s="28"/>
      <c r="I134" s="26"/>
      <c r="J134" s="26"/>
      <c r="K134" s="26"/>
      <c r="L134" s="26"/>
      <c r="M134" s="26"/>
      <c r="N134" s="26"/>
      <c r="O134" s="26"/>
      <c r="P134" s="26"/>
    </row>
    <row r="135" spans="1:16" ht="12.75" hidden="1">
      <c r="A135" s="103"/>
      <c r="B135" s="103"/>
      <c r="C135" s="103"/>
      <c r="D135" s="103"/>
      <c r="E135" s="105"/>
      <c r="F135" s="114"/>
      <c r="G135" s="28"/>
      <c r="I135" s="26"/>
      <c r="J135" s="26"/>
      <c r="K135" s="26"/>
      <c r="L135" s="26"/>
      <c r="M135" s="26"/>
      <c r="N135" s="26"/>
      <c r="O135" s="26"/>
      <c r="P135" s="26"/>
    </row>
    <row r="136" spans="1:16" ht="7.5" customHeight="1" hidden="1">
      <c r="A136" s="103"/>
      <c r="B136" s="103"/>
      <c r="C136" s="103"/>
      <c r="D136" s="103"/>
      <c r="E136" s="105"/>
      <c r="F136" s="114"/>
      <c r="G136" s="28"/>
      <c r="I136" s="26"/>
      <c r="J136" s="26"/>
      <c r="K136" s="26"/>
      <c r="L136" s="26"/>
      <c r="M136" s="26"/>
      <c r="N136" s="26"/>
      <c r="O136" s="26"/>
      <c r="P136" s="26"/>
    </row>
    <row r="137" spans="1:16" ht="15.75" hidden="1">
      <c r="A137" s="103"/>
      <c r="B137" s="103" t="s">
        <v>21</v>
      </c>
      <c r="C137" s="103">
        <f>C50</f>
        <v>0.018</v>
      </c>
      <c r="D137" s="103" t="s">
        <v>74</v>
      </c>
      <c r="E137" s="112" t="s">
        <v>89</v>
      </c>
      <c r="F137" s="113">
        <f>C137-C138</f>
        <v>0.005999999999999998</v>
      </c>
      <c r="G137" s="28"/>
      <c r="I137" s="26"/>
      <c r="J137" s="26"/>
      <c r="K137" s="26"/>
      <c r="L137" s="26"/>
      <c r="M137" s="26"/>
      <c r="N137" s="26"/>
      <c r="O137" s="26"/>
      <c r="P137" s="26"/>
    </row>
    <row r="138" spans="1:16" ht="15.75" hidden="1">
      <c r="A138" s="103"/>
      <c r="B138" s="103" t="s">
        <v>22</v>
      </c>
      <c r="C138" s="103">
        <f>C54</f>
        <v>0.012</v>
      </c>
      <c r="D138" s="103" t="s">
        <v>74</v>
      </c>
      <c r="E138" s="105" t="s">
        <v>5</v>
      </c>
      <c r="F138" s="113">
        <f>-(100-(C42-$C$72)*((H2/(21-C137))+H3))+(100-((C42-$C$72)-(F137*2.5))*((H2/(21-C138))+H3))</f>
        <v>0.0023152605287890538</v>
      </c>
      <c r="G138" s="28"/>
      <c r="I138" s="26"/>
      <c r="J138" s="26"/>
      <c r="K138" s="26"/>
      <c r="L138" s="26"/>
      <c r="M138" s="26"/>
      <c r="N138" s="26"/>
      <c r="O138" s="26"/>
      <c r="P138" s="26"/>
    </row>
    <row r="139" spans="1:16" ht="12.75" hidden="1">
      <c r="A139" s="103"/>
      <c r="B139" s="103"/>
      <c r="C139" s="103"/>
      <c r="D139" s="103"/>
      <c r="E139" s="105"/>
      <c r="F139" s="106"/>
      <c r="G139" s="28"/>
      <c r="I139" s="26"/>
      <c r="J139" s="26"/>
      <c r="K139" s="26"/>
      <c r="L139" s="26"/>
      <c r="M139" s="26"/>
      <c r="N139" s="26"/>
      <c r="O139" s="26"/>
      <c r="P139" s="26"/>
    </row>
    <row r="140" spans="1:16" ht="12.75" hidden="1">
      <c r="A140" s="26"/>
      <c r="B140" s="26"/>
      <c r="C140" s="26"/>
      <c r="D140" s="26"/>
      <c r="E140" s="28"/>
      <c r="F140" s="89"/>
      <c r="G140" s="28"/>
      <c r="I140" s="26"/>
      <c r="J140" s="26"/>
      <c r="K140" s="26"/>
      <c r="L140" s="26"/>
      <c r="M140" s="26"/>
      <c r="N140" s="26"/>
      <c r="O140" s="26"/>
      <c r="P140" s="26"/>
    </row>
    <row r="141" spans="1:16" ht="12.75" hidden="1">
      <c r="A141" s="103"/>
      <c r="B141" s="103" t="s">
        <v>10</v>
      </c>
      <c r="C141" s="103" t="s">
        <v>12</v>
      </c>
      <c r="D141" s="103" t="s">
        <v>11</v>
      </c>
      <c r="E141" s="28"/>
      <c r="F141" s="89"/>
      <c r="G141" s="28"/>
      <c r="I141" s="26"/>
      <c r="J141" s="26"/>
      <c r="K141" s="26"/>
      <c r="L141" s="26"/>
      <c r="M141" s="26"/>
      <c r="N141" s="26"/>
      <c r="O141" s="26"/>
      <c r="P141" s="26"/>
    </row>
    <row r="142" spans="1:16" s="2" customFormat="1" ht="36" customHeight="1" hidden="1">
      <c r="A142" s="103"/>
      <c r="B142" s="103">
        <f>$E$109</f>
        <v>0.011107943625205507</v>
      </c>
      <c r="C142" s="103">
        <f>$E$110</f>
        <v>0.011937101231836778</v>
      </c>
      <c r="D142" s="103">
        <f>$E$111</f>
        <v>0.013503253093745116</v>
      </c>
      <c r="E142" s="28"/>
      <c r="F142" s="89"/>
      <c r="G142" s="28"/>
      <c r="I142" s="26"/>
      <c r="J142" s="26"/>
      <c r="K142" s="26"/>
      <c r="L142" s="26"/>
      <c r="M142" s="26"/>
      <c r="N142" s="26"/>
      <c r="O142" s="26"/>
      <c r="P142" s="26"/>
    </row>
    <row r="143" spans="1:16" ht="12.75" hidden="1">
      <c r="A143" s="103" t="s">
        <v>23</v>
      </c>
      <c r="B143" s="103">
        <f>$F$116</f>
        <v>0.005336394382737808</v>
      </c>
      <c r="C143" s="103">
        <f>$F$119</f>
        <v>0.006825755899839692</v>
      </c>
      <c r="D143" s="103">
        <f>$F$122</f>
        <v>0.005406391902170071</v>
      </c>
      <c r="E143" s="28"/>
      <c r="F143" s="89"/>
      <c r="G143" s="28"/>
      <c r="I143" s="26"/>
      <c r="J143" s="26"/>
      <c r="K143" s="26"/>
      <c r="L143" s="26"/>
      <c r="M143" s="26"/>
      <c r="N143" s="26"/>
      <c r="O143" s="26"/>
      <c r="P143" s="26"/>
    </row>
    <row r="144" spans="1:16" ht="12.75" hidden="1">
      <c r="A144" s="103" t="s">
        <v>24</v>
      </c>
      <c r="B144" s="103">
        <f>SUM(B141:B143)</f>
        <v>0.016444338007943315</v>
      </c>
      <c r="C144" s="103">
        <f>SUM(C141:C143)</f>
        <v>0.01876285713167647</v>
      </c>
      <c r="D144" s="103">
        <f>SUM(D141:D143)</f>
        <v>0.018909644995915187</v>
      </c>
      <c r="E144" s="28"/>
      <c r="F144" s="89"/>
      <c r="G144" s="28"/>
      <c r="I144" s="26"/>
      <c r="J144" s="26"/>
      <c r="K144" s="26"/>
      <c r="L144" s="26"/>
      <c r="M144" s="26"/>
      <c r="N144" s="26"/>
      <c r="O144" s="26"/>
      <c r="P144" s="26"/>
    </row>
    <row r="145" spans="1:16" ht="12.75" hidden="1">
      <c r="A145" s="103"/>
      <c r="B145" s="103"/>
      <c r="C145" s="103"/>
      <c r="D145" s="103"/>
      <c r="E145" s="28"/>
      <c r="F145" s="89"/>
      <c r="G145" s="28"/>
      <c r="I145" s="26"/>
      <c r="J145" s="26"/>
      <c r="K145" s="26"/>
      <c r="L145" s="26"/>
      <c r="M145" s="26"/>
      <c r="N145" s="26"/>
      <c r="O145" s="26"/>
      <c r="P145" s="26"/>
    </row>
    <row r="146" spans="1:16" ht="12.75" hidden="1">
      <c r="A146" s="103"/>
      <c r="B146" s="103"/>
      <c r="C146" s="103"/>
      <c r="D146" s="103"/>
      <c r="E146" s="28"/>
      <c r="F146" s="89"/>
      <c r="G146" s="28"/>
      <c r="I146" s="26"/>
      <c r="J146" s="26"/>
      <c r="K146" s="26"/>
      <c r="L146" s="26"/>
      <c r="M146" s="26"/>
      <c r="N146" s="26"/>
      <c r="O146" s="26"/>
      <c r="P146" s="26"/>
    </row>
    <row r="147" spans="1:16" ht="24.75" customHeight="1" hidden="1">
      <c r="A147" s="103"/>
      <c r="B147" s="103"/>
      <c r="C147" s="103"/>
      <c r="D147" s="103"/>
      <c r="E147" s="26"/>
      <c r="F147" s="26"/>
      <c r="G147" s="28"/>
      <c r="I147" s="26"/>
      <c r="J147" s="26"/>
      <c r="K147" s="26"/>
      <c r="L147" s="26"/>
      <c r="M147" s="26"/>
      <c r="N147" s="26"/>
      <c r="O147" s="26"/>
      <c r="P147" s="26"/>
    </row>
    <row r="148" spans="1:16" ht="12.75" hidden="1">
      <c r="A148" s="103"/>
      <c r="B148" s="103"/>
      <c r="C148" s="103"/>
      <c r="D148" s="103"/>
      <c r="E148" s="26"/>
      <c r="F148" s="26"/>
      <c r="G148" s="28"/>
      <c r="I148" s="26"/>
      <c r="J148" s="26"/>
      <c r="K148" s="26"/>
      <c r="L148" s="26"/>
      <c r="M148" s="26"/>
      <c r="N148" s="26"/>
      <c r="O148" s="26"/>
      <c r="P148" s="26"/>
    </row>
    <row r="149" spans="1:16" ht="12.75" hidden="1">
      <c r="A149" s="103"/>
      <c r="B149" s="103"/>
      <c r="C149" s="103"/>
      <c r="D149" s="103"/>
      <c r="E149" s="26"/>
      <c r="F149" s="26"/>
      <c r="G149" s="28"/>
      <c r="I149" s="26"/>
      <c r="J149" s="26"/>
      <c r="K149" s="26"/>
      <c r="L149" s="26"/>
      <c r="M149" s="26"/>
      <c r="N149" s="26"/>
      <c r="O149" s="26"/>
      <c r="P149" s="26"/>
    </row>
    <row r="150" spans="1:16" s="2" customFormat="1" ht="12.75" hidden="1">
      <c r="A150" s="26"/>
      <c r="B150" s="26"/>
      <c r="C150" s="26"/>
      <c r="D150" s="26"/>
      <c r="E150" s="26"/>
      <c r="F150" s="26"/>
      <c r="G150" s="28"/>
      <c r="I150" s="26"/>
      <c r="J150" s="26"/>
      <c r="K150" s="26"/>
      <c r="L150" s="26"/>
      <c r="M150" s="26"/>
      <c r="N150" s="26"/>
      <c r="O150" s="26"/>
      <c r="P150" s="26"/>
    </row>
    <row r="151" spans="1:16" s="2" customFormat="1" ht="12.75" hidden="1">
      <c r="A151" s="26"/>
      <c r="B151" s="26"/>
      <c r="C151" s="26"/>
      <c r="D151" s="26"/>
      <c r="E151" s="26"/>
      <c r="F151" s="26"/>
      <c r="G151" s="28"/>
      <c r="I151" s="26"/>
      <c r="J151" s="26"/>
      <c r="K151" s="26"/>
      <c r="L151" s="26"/>
      <c r="M151" s="26"/>
      <c r="N151" s="26"/>
      <c r="O151" s="26"/>
      <c r="P151" s="26"/>
    </row>
    <row r="152" spans="1:16" s="2" customFormat="1" ht="3" customHeight="1" hidden="1">
      <c r="A152" s="26"/>
      <c r="B152" s="26"/>
      <c r="C152" s="26"/>
      <c r="D152" s="26"/>
      <c r="E152" s="26"/>
      <c r="F152" s="26"/>
      <c r="G152" s="28"/>
      <c r="I152" s="26"/>
      <c r="J152" s="26"/>
      <c r="K152" s="26"/>
      <c r="L152" s="26"/>
      <c r="M152" s="26"/>
      <c r="N152" s="26"/>
      <c r="O152" s="26"/>
      <c r="P152" s="26"/>
    </row>
    <row r="153" spans="1:16" s="2" customFormat="1" ht="12.75" hidden="1">
      <c r="A153" s="26"/>
      <c r="B153" s="26"/>
      <c r="C153" s="26"/>
      <c r="D153" s="26"/>
      <c r="E153" s="26"/>
      <c r="F153" s="26"/>
      <c r="G153" s="28">
        <f>B13+C13+E13</f>
        <v>19096.011089273787</v>
      </c>
      <c r="I153" s="26"/>
      <c r="J153" s="26"/>
      <c r="K153" s="26"/>
      <c r="L153" s="26"/>
      <c r="M153" s="26"/>
      <c r="N153" s="26"/>
      <c r="O153" s="26"/>
      <c r="P153" s="26"/>
    </row>
    <row r="154" spans="1:16" s="2" customFormat="1" ht="12.75" hidden="1">
      <c r="A154" s="26"/>
      <c r="B154" s="26"/>
      <c r="C154" s="26"/>
      <c r="D154" s="26"/>
      <c r="E154" s="26"/>
      <c r="F154" s="26"/>
      <c r="G154" s="28"/>
      <c r="I154" s="26"/>
      <c r="J154" s="26"/>
      <c r="K154" s="26"/>
      <c r="L154" s="26"/>
      <c r="M154" s="26"/>
      <c r="N154" s="26"/>
      <c r="O154" s="26"/>
      <c r="P154" s="26"/>
    </row>
    <row r="155" spans="1:16" s="2" customFormat="1" ht="12.75" hidden="1">
      <c r="A155" s="26"/>
      <c r="B155" s="26"/>
      <c r="C155" s="26"/>
      <c r="D155" s="26"/>
      <c r="E155" s="26"/>
      <c r="F155" s="26"/>
      <c r="G155" s="28"/>
      <c r="I155" s="26"/>
      <c r="J155" s="26"/>
      <c r="K155" s="26"/>
      <c r="L155" s="26"/>
      <c r="M155" s="26"/>
      <c r="N155" s="26"/>
      <c r="O155" s="26"/>
      <c r="P155" s="26"/>
    </row>
    <row r="156" spans="1:16" s="2" customFormat="1" ht="12.75" hidden="1">
      <c r="A156" s="26"/>
      <c r="B156" s="26"/>
      <c r="C156" s="26"/>
      <c r="D156" s="26"/>
      <c r="E156" s="26"/>
      <c r="F156" s="26"/>
      <c r="G156" s="28">
        <f>B16+C16+E16</f>
        <v>2428.063171574744</v>
      </c>
      <c r="I156" s="26"/>
      <c r="J156" s="26"/>
      <c r="K156" s="26"/>
      <c r="L156" s="26"/>
      <c r="M156" s="26"/>
      <c r="N156" s="26"/>
      <c r="O156" s="26"/>
      <c r="P156" s="26"/>
    </row>
    <row r="157" spans="1:16" s="2" customFormat="1" ht="12.75" hidden="1">
      <c r="A157" s="26"/>
      <c r="B157" s="26"/>
      <c r="C157" s="26"/>
      <c r="D157" s="26"/>
      <c r="E157" s="26"/>
      <c r="F157" s="26"/>
      <c r="G157" s="28">
        <f>SUM(B17,C17,E17)</f>
        <v>61497.35503099581</v>
      </c>
      <c r="I157" s="26"/>
      <c r="J157" s="26"/>
      <c r="K157" s="26"/>
      <c r="L157" s="26"/>
      <c r="M157" s="26"/>
      <c r="N157" s="26"/>
      <c r="O157" s="26"/>
      <c r="P157" s="26"/>
    </row>
    <row r="158" spans="1:16" s="2" customFormat="1" ht="12.75" hidden="1">
      <c r="A158" s="26"/>
      <c r="B158" s="26"/>
      <c r="C158" s="26"/>
      <c r="D158" s="26"/>
      <c r="E158" s="26"/>
      <c r="F158" s="26"/>
      <c r="G158" s="28"/>
      <c r="I158" s="26"/>
      <c r="J158" s="26"/>
      <c r="K158" s="26"/>
      <c r="L158" s="26"/>
      <c r="M158" s="26"/>
      <c r="N158" s="26"/>
      <c r="O158" s="26"/>
      <c r="P158" s="26"/>
    </row>
    <row r="159" spans="1:16" ht="33.75" customHeight="1" hidden="1">
      <c r="A159" s="26"/>
      <c r="B159" s="103"/>
      <c r="C159" s="103">
        <f>(F13+F16)</f>
        <v>21524.07426084853</v>
      </c>
      <c r="D159" s="103"/>
      <c r="E159" s="28"/>
      <c r="F159" s="89"/>
      <c r="G159" s="28">
        <f>G153+G156</f>
        <v>21524.07426084853</v>
      </c>
      <c r="I159" s="26"/>
      <c r="J159" s="26"/>
      <c r="K159" s="26"/>
      <c r="L159" s="26"/>
      <c r="M159" s="26"/>
      <c r="N159" s="26"/>
      <c r="O159" s="26"/>
      <c r="P159" s="26"/>
    </row>
    <row r="160" spans="1:16" ht="27.75" customHeight="1" hidden="1">
      <c r="A160" s="26"/>
      <c r="B160" s="103"/>
      <c r="C160" s="103" t="e">
        <f>#REF!</f>
        <v>#REF!</v>
      </c>
      <c r="D160" s="103"/>
      <c r="E160" s="28"/>
      <c r="F160" s="89"/>
      <c r="G160" s="28" t="e">
        <f>#REF!</f>
        <v>#REF!</v>
      </c>
      <c r="I160" s="26"/>
      <c r="J160" s="26"/>
      <c r="K160" s="26"/>
      <c r="L160" s="26"/>
      <c r="M160" s="26"/>
      <c r="N160" s="26"/>
      <c r="O160" s="26"/>
      <c r="P160" s="26"/>
    </row>
    <row r="161" spans="1:16" ht="34.5" customHeight="1" hidden="1">
      <c r="A161" s="26"/>
      <c r="B161" s="103"/>
      <c r="C161" s="103">
        <f>F17*2.4/1000</f>
        <v>51.65777822603647</v>
      </c>
      <c r="D161" s="103"/>
      <c r="E161" s="28"/>
      <c r="F161" s="89"/>
      <c r="G161" s="28">
        <f>G157*2.4/1000</f>
        <v>147.59365207438995</v>
      </c>
      <c r="I161" s="26"/>
      <c r="J161" s="26"/>
      <c r="K161" s="26"/>
      <c r="L161" s="26"/>
      <c r="M161" s="26"/>
      <c r="N161" s="26"/>
      <c r="O161" s="26"/>
      <c r="P161" s="26"/>
    </row>
    <row r="162" spans="1:16" ht="21" customHeight="1" hidden="1" thickBot="1">
      <c r="A162" s="26"/>
      <c r="B162" s="103"/>
      <c r="C162" s="103" t="e">
        <f>(C159+C160)</f>
        <v>#REF!</v>
      </c>
      <c r="D162" s="103"/>
      <c r="E162" s="90"/>
      <c r="F162" s="91"/>
      <c r="G162" s="28" t="e">
        <f>G159+G160</f>
        <v>#REF!</v>
      </c>
      <c r="I162" s="26"/>
      <c r="J162" s="26"/>
      <c r="K162" s="26"/>
      <c r="L162" s="26"/>
      <c r="M162" s="26"/>
      <c r="N162" s="26"/>
      <c r="O162" s="26"/>
      <c r="P162" s="26"/>
    </row>
    <row r="163" spans="2:16" ht="0.75" customHeight="1" hidden="1">
      <c r="B163" s="4"/>
      <c r="C163" s="4"/>
      <c r="D163" s="4"/>
      <c r="E163" s="4"/>
      <c r="F163" s="4"/>
      <c r="G163" s="6"/>
      <c r="I163" s="26"/>
      <c r="J163" s="26"/>
      <c r="K163" s="26"/>
      <c r="L163" s="26"/>
      <c r="M163" s="26"/>
      <c r="N163" s="26"/>
      <c r="O163" s="26"/>
      <c r="P163" s="26"/>
    </row>
    <row r="164" spans="1:16" ht="12.75" hidden="1">
      <c r="A164" s="7"/>
      <c r="B164" s="4"/>
      <c r="C164" s="4"/>
      <c r="D164" s="4"/>
      <c r="E164" s="4"/>
      <c r="F164" s="4"/>
      <c r="G164" s="6"/>
      <c r="I164" s="26"/>
      <c r="J164" s="26"/>
      <c r="K164" s="26"/>
      <c r="L164" s="26"/>
      <c r="M164" s="26"/>
      <c r="N164" s="26"/>
      <c r="O164" s="26"/>
      <c r="P164" s="26"/>
    </row>
    <row r="165" spans="1:16" ht="12.75" hidden="1">
      <c r="A165" s="7"/>
      <c r="B165" s="4"/>
      <c r="C165" s="4"/>
      <c r="D165" s="4"/>
      <c r="E165" s="4"/>
      <c r="F165" s="4"/>
      <c r="G165" s="6"/>
      <c r="I165" s="26"/>
      <c r="J165" s="26"/>
      <c r="K165" s="26"/>
      <c r="L165" s="26"/>
      <c r="M165" s="26"/>
      <c r="N165" s="26"/>
      <c r="O165" s="26"/>
      <c r="P165" s="26"/>
    </row>
    <row r="166" spans="1:16" ht="12.75" hidden="1">
      <c r="A166" s="7"/>
      <c r="B166" s="4"/>
      <c r="C166" s="4"/>
      <c r="D166" s="4"/>
      <c r="E166" s="4"/>
      <c r="F166" s="4"/>
      <c r="G166" s="6"/>
      <c r="I166" s="26"/>
      <c r="J166" s="26"/>
      <c r="K166" s="26"/>
      <c r="L166" s="26"/>
      <c r="M166" s="26"/>
      <c r="N166" s="26"/>
      <c r="O166" s="26"/>
      <c r="P166" s="26"/>
    </row>
    <row r="167" spans="1:16" ht="12.75" hidden="1">
      <c r="A167" s="7"/>
      <c r="B167" s="4"/>
      <c r="C167" s="4"/>
      <c r="D167" s="4"/>
      <c r="E167" s="4"/>
      <c r="F167" s="4"/>
      <c r="G167" s="6"/>
      <c r="I167" s="26"/>
      <c r="J167" s="26"/>
      <c r="K167" s="26"/>
      <c r="L167" s="26"/>
      <c r="M167" s="26"/>
      <c r="N167" s="26"/>
      <c r="O167" s="26"/>
      <c r="P167" s="26"/>
    </row>
    <row r="168" spans="1:16" ht="12.75" hidden="1">
      <c r="A168" s="7"/>
      <c r="B168" s="4"/>
      <c r="C168" s="4"/>
      <c r="D168" s="4"/>
      <c r="E168" s="4"/>
      <c r="F168" s="4"/>
      <c r="G168" s="6"/>
      <c r="I168" s="26"/>
      <c r="J168" s="26"/>
      <c r="K168" s="26"/>
      <c r="L168" s="26"/>
      <c r="M168" s="26"/>
      <c r="N168" s="26"/>
      <c r="O168" s="26"/>
      <c r="P168" s="26"/>
    </row>
    <row r="169" spans="1:16" ht="12.75" hidden="1">
      <c r="A169" s="8"/>
      <c r="B169" s="9"/>
      <c r="C169" s="9"/>
      <c r="D169" s="9"/>
      <c r="E169" s="9"/>
      <c r="F169" s="9"/>
      <c r="G169" s="10"/>
      <c r="I169" s="26"/>
      <c r="J169" s="26"/>
      <c r="K169" s="26"/>
      <c r="L169" s="26"/>
      <c r="M169" s="26"/>
      <c r="N169" s="26"/>
      <c r="O169" s="26"/>
      <c r="P169" s="26"/>
    </row>
    <row r="170" spans="1:15" ht="12.75">
      <c r="A170" s="26"/>
      <c r="B170" s="26"/>
      <c r="C170" s="26"/>
      <c r="D170" s="26"/>
      <c r="E170" s="26"/>
      <c r="F170" s="26"/>
      <c r="G170" s="26"/>
      <c r="H170" s="26"/>
      <c r="I170" s="26"/>
      <c r="J170" s="26"/>
      <c r="K170" s="26"/>
      <c r="L170" s="26"/>
      <c r="M170" s="26"/>
      <c r="N170" s="26"/>
      <c r="O170" s="26"/>
    </row>
    <row r="171" spans="1:15" ht="12.75">
      <c r="A171" s="26"/>
      <c r="B171" s="26"/>
      <c r="C171" s="26"/>
      <c r="D171" s="26"/>
      <c r="E171" s="26"/>
      <c r="F171" s="26"/>
      <c r="G171" s="26"/>
      <c r="H171" s="26"/>
      <c r="I171" s="26"/>
      <c r="J171" s="26"/>
      <c r="K171" s="26"/>
      <c r="L171" s="26"/>
      <c r="M171" s="26"/>
      <c r="N171" s="26"/>
      <c r="O171" s="26"/>
    </row>
    <row r="172" spans="1:15" ht="12.75" customHeight="1">
      <c r="A172" s="26"/>
      <c r="B172" s="26" t="s">
        <v>103</v>
      </c>
      <c r="C172" s="26"/>
      <c r="D172" s="26"/>
      <c r="E172" s="26"/>
      <c r="F172" s="26"/>
      <c r="G172" s="26"/>
      <c r="H172" s="26"/>
      <c r="I172" s="26"/>
      <c r="J172" s="26"/>
      <c r="K172" s="26"/>
      <c r="L172" s="26"/>
      <c r="M172" s="26"/>
      <c r="N172" s="26"/>
      <c r="O172" s="26"/>
    </row>
    <row r="173" spans="1:15" ht="12.75">
      <c r="A173" s="26"/>
      <c r="B173" s="26"/>
      <c r="C173" s="26"/>
      <c r="D173" s="26"/>
      <c r="E173" s="26"/>
      <c r="F173" s="26"/>
      <c r="G173" s="26"/>
      <c r="H173" s="26"/>
      <c r="I173" s="26"/>
      <c r="J173" s="26"/>
      <c r="K173" s="26"/>
      <c r="L173" s="26"/>
      <c r="M173" s="26"/>
      <c r="N173" s="26"/>
      <c r="O173" s="26"/>
    </row>
    <row r="174" spans="1:15" ht="12.75">
      <c r="A174" s="26"/>
      <c r="B174" s="26"/>
      <c r="C174" s="26"/>
      <c r="D174" s="26"/>
      <c r="E174" s="26"/>
      <c r="F174" s="26"/>
      <c r="G174" s="26"/>
      <c r="H174" s="26"/>
      <c r="I174" s="26"/>
      <c r="J174" s="26"/>
      <c r="K174" s="26"/>
      <c r="L174" s="26"/>
      <c r="M174" s="26"/>
      <c r="N174" s="26"/>
      <c r="O174" s="26"/>
    </row>
    <row r="175" spans="1:15" ht="12.75">
      <c r="A175" s="26"/>
      <c r="B175" s="26"/>
      <c r="C175" s="26"/>
      <c r="D175" s="26"/>
      <c r="E175" s="26"/>
      <c r="F175" s="26"/>
      <c r="G175" s="26"/>
      <c r="H175" s="26"/>
      <c r="I175" s="26"/>
      <c r="J175" s="26"/>
      <c r="K175" s="26"/>
      <c r="L175" s="26"/>
      <c r="M175" s="26"/>
      <c r="N175" s="26"/>
      <c r="O175" s="26"/>
    </row>
    <row r="176" spans="1:15" ht="12.75">
      <c r="A176" s="26"/>
      <c r="B176" s="26"/>
      <c r="C176" s="26"/>
      <c r="D176" s="26"/>
      <c r="E176" s="26"/>
      <c r="F176" s="26"/>
      <c r="G176" s="26"/>
      <c r="H176" s="26"/>
      <c r="I176" s="26"/>
      <c r="J176" s="26"/>
      <c r="K176" s="26"/>
      <c r="L176" s="26"/>
      <c r="M176" s="26"/>
      <c r="N176" s="26"/>
      <c r="O176" s="26"/>
    </row>
    <row r="177" spans="1:15" ht="12.75">
      <c r="A177" s="26"/>
      <c r="B177" s="26"/>
      <c r="C177" s="26"/>
      <c r="D177" s="26"/>
      <c r="E177" s="26"/>
      <c r="F177" s="26"/>
      <c r="G177" s="26"/>
      <c r="H177" s="26"/>
      <c r="I177" s="26"/>
      <c r="J177" s="26"/>
      <c r="K177" s="26"/>
      <c r="L177" s="26"/>
      <c r="M177" s="26"/>
      <c r="N177" s="26"/>
      <c r="O177" s="26"/>
    </row>
    <row r="178" spans="1:15" ht="12.75">
      <c r="A178" s="26"/>
      <c r="B178" s="26"/>
      <c r="C178" s="26"/>
      <c r="D178" s="26"/>
      <c r="E178" s="26"/>
      <c r="F178" s="26"/>
      <c r="G178" s="26"/>
      <c r="H178" s="26"/>
      <c r="I178" s="26"/>
      <c r="J178" s="26"/>
      <c r="K178" s="26"/>
      <c r="L178" s="26"/>
      <c r="M178" s="26"/>
      <c r="N178" s="26"/>
      <c r="O178" s="26"/>
    </row>
    <row r="179" spans="1:15" ht="12.75">
      <c r="A179" s="26"/>
      <c r="B179" s="26"/>
      <c r="C179" s="26"/>
      <c r="D179" s="26"/>
      <c r="E179" s="26"/>
      <c r="F179" s="26"/>
      <c r="G179" s="26"/>
      <c r="H179" s="26"/>
      <c r="I179" s="26"/>
      <c r="J179" s="26"/>
      <c r="K179" s="26"/>
      <c r="L179" s="26"/>
      <c r="M179" s="26"/>
      <c r="N179" s="26"/>
      <c r="O179" s="26"/>
    </row>
    <row r="180" spans="1:15" ht="12.75">
      <c r="A180" s="26"/>
      <c r="B180" s="26"/>
      <c r="C180" s="26"/>
      <c r="D180" s="26"/>
      <c r="E180" s="26"/>
      <c r="F180" s="26"/>
      <c r="G180" s="26"/>
      <c r="H180" s="26"/>
      <c r="I180" s="26"/>
      <c r="J180" s="26"/>
      <c r="K180" s="26"/>
      <c r="L180" s="26"/>
      <c r="M180" s="26"/>
      <c r="N180" s="26"/>
      <c r="O180" s="26"/>
    </row>
    <row r="181" spans="1:15" ht="12.75">
      <c r="A181" s="26"/>
      <c r="B181" s="26"/>
      <c r="C181" s="26"/>
      <c r="D181" s="26"/>
      <c r="E181" s="26"/>
      <c r="F181" s="26"/>
      <c r="G181" s="26"/>
      <c r="H181" s="26"/>
      <c r="I181" s="26"/>
      <c r="J181" s="26"/>
      <c r="K181" s="26"/>
      <c r="L181" s="26"/>
      <c r="M181" s="26"/>
      <c r="N181" s="26"/>
      <c r="O181" s="26"/>
    </row>
    <row r="182" spans="1:15" ht="12.75">
      <c r="A182" s="26"/>
      <c r="B182" s="26"/>
      <c r="C182" s="26"/>
      <c r="D182" s="26"/>
      <c r="E182" s="26"/>
      <c r="F182" s="26"/>
      <c r="G182" s="26"/>
      <c r="H182" s="26"/>
      <c r="I182" s="26"/>
      <c r="J182" s="26"/>
      <c r="K182" s="26"/>
      <c r="L182" s="26"/>
      <c r="M182" s="26"/>
      <c r="N182" s="26"/>
      <c r="O182" s="26"/>
    </row>
    <row r="183" spans="1:15" ht="12.75">
      <c r="A183" s="26"/>
      <c r="B183" s="26"/>
      <c r="C183" s="26"/>
      <c r="D183" s="26"/>
      <c r="E183" s="26"/>
      <c r="F183" s="26"/>
      <c r="G183" s="26"/>
      <c r="H183" s="26"/>
      <c r="I183" s="26"/>
      <c r="J183" s="26"/>
      <c r="K183" s="26"/>
      <c r="L183" s="26"/>
      <c r="M183" s="26"/>
      <c r="N183" s="26"/>
      <c r="O183" s="26"/>
    </row>
    <row r="184" spans="1:15" ht="12.75">
      <c r="A184" s="26"/>
      <c r="B184" s="26"/>
      <c r="C184" s="26"/>
      <c r="D184" s="26"/>
      <c r="E184" s="26"/>
      <c r="F184" s="26"/>
      <c r="G184" s="26"/>
      <c r="H184" s="26"/>
      <c r="I184" s="26"/>
      <c r="J184" s="26"/>
      <c r="K184" s="26"/>
      <c r="L184" s="26"/>
      <c r="M184" s="26"/>
      <c r="N184" s="26"/>
      <c r="O184" s="26"/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scale="77" r:id="rId2"/>
  <headerFooter alignWithMargins="0">
    <oddHeader>&amp;L&amp;"Arial,Fett"&amp;14Measurement- and Control Device for Firing Optimization                   &amp;R&amp;A
Page &amp;P 
&amp;D</oddHeader>
    <oddFooter>&amp;L&amp;"Arial,Fett"&amp;14Sensors and Systems for
Combustion Engineering&amp;R
</oddFooter>
  </headerFooter>
  <rowBreaks count="2" manualBreakCount="2">
    <brk id="65" max="7" man="1"/>
    <brk id="123" max="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LAMTEC  GmbH &amp; Co. KG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Savings_by_O2-ctrl(50%)-Form.xlt</dc:title>
  <dc:subject>Combustion Optimization</dc:subject>
  <dc:creator>Ertuğrul</dc:creator>
  <cp:keywords/>
  <dc:description/>
  <cp:lastModifiedBy>Ertuğrul</cp:lastModifiedBy>
  <cp:lastPrinted>2009-07-02T10:05:07Z</cp:lastPrinted>
  <dcterms:created xsi:type="dcterms:W3CDTF">2003-09-12T11:55:10Z</dcterms:created>
  <dcterms:modified xsi:type="dcterms:W3CDTF">2016-06-14T20:46:13Z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